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7\Rozdział 4\"/>
    </mc:Choice>
  </mc:AlternateContent>
  <xr:revisionPtr revIDLastSave="0" documentId="10_ncr:8100000_{D417A6B4-B232-496D-BF51-A91F2D38E32F}" xr6:coauthVersionLast="34" xr6:coauthVersionMax="34" xr10:uidLastSave="{00000000-0000-0000-0000-000000000000}"/>
  <bookViews>
    <workbookView xWindow="0" yWindow="0" windowWidth="28800" windowHeight="12225" tabRatio="860" firstSheet="1" activeTab="1" xr2:uid="{00000000-000D-0000-FFFF-FFFF00000000}"/>
  </bookViews>
  <sheets>
    <sheet name="Arkusz1" sheetId="7491" state="hidden" r:id="rId1"/>
    <sheet name="Premium" sheetId="2" r:id="rId2"/>
    <sheet name="Claims and benefits" sheetId="3" r:id="rId3"/>
    <sheet name="Technical result" sheetId="110" r:id="rId4"/>
    <sheet name="Costs" sheetId="7484" r:id="rId5"/>
    <sheet name="Provisions" sheetId="472" r:id="rId6"/>
    <sheet name="Investments" sheetId="267" r:id="rId7"/>
    <sheet name="Financial result" sheetId="2826" r:id="rId8"/>
    <sheet name="Reinsurance" sheetId="7492" r:id="rId9"/>
    <sheet name="Retention" sheetId="7493" r:id="rId10"/>
    <sheet name="Claims" sheetId="7494" r:id="rId11"/>
    <sheet name=" Provisions level" sheetId="7495" r:id="rId12"/>
    <sheet name="RoE" sheetId="7500" r:id="rId13"/>
    <sheet name="RoA" sheetId="7501" r:id="rId14"/>
    <sheet name="Combined ratio" sheetId="7498" r:id="rId15"/>
    <sheet name="Market structure" sheetId="7499" r:id="rId16"/>
    <sheet name="2008-2017 market" sheetId="7490" r:id="rId17"/>
    <sheet name="2008-2017 structure" sheetId="7487" r:id="rId18"/>
  </sheets>
  <definedNames>
    <definedName name="GWP_LIFE_15">Premium!$C$14:$C$40</definedName>
    <definedName name="GWP_LIFE_16">Premium!$D$14:$D$40</definedName>
    <definedName name="GWP_NON_15">Premium!$C$47:$C$80</definedName>
    <definedName name="GWP_NON_16">Premium!$D$47:$D$80</definedName>
    <definedName name="_xlnm.Print_Area" localSheetId="17">'2008-2017 structure'!$A$1:$L$22</definedName>
    <definedName name="_xlnm.Print_Area" localSheetId="2">'Claims and benefits'!$A$1:$E$210</definedName>
    <definedName name="_xlnm.Print_Area" localSheetId="4">Costs!$A$1:$N$165</definedName>
    <definedName name="_xlnm.Print_Area" localSheetId="7">'Financial result'!$A$2:$H$81</definedName>
    <definedName name="_xlnm.Print_Area" localSheetId="6">Investments!$A$1:$J$83</definedName>
    <definedName name="_xlnm.Print_Area" localSheetId="15">'Market structure'!$A$1:$E$68</definedName>
    <definedName name="_xlnm.Print_Area" localSheetId="1">Premium!$A$1:$G$209</definedName>
    <definedName name="_xlnm.Print_Area" localSheetId="5">Provisions!$A$2:$E$81</definedName>
    <definedName name="_xlnm.Print_Area" localSheetId="8">Reinsurance!$A$1:$H$182</definedName>
    <definedName name="_xlnm.Print_Area" localSheetId="3">'Technical result'!$A$2:$E$81</definedName>
    <definedName name="SKLADKA_LIFE">Premium!$B$14:$B$40</definedName>
    <definedName name="SKLADKA_NON">Premium!$B$47:$B$80</definedName>
  </definedNames>
  <calcPr calcId="162913"/>
</workbook>
</file>

<file path=xl/calcChain.xml><?xml version="1.0" encoding="utf-8"?>
<calcChain xmlns="http://schemas.openxmlformats.org/spreadsheetml/2006/main">
  <c r="E118" i="7494" l="1"/>
  <c r="E117" i="7494"/>
  <c r="E156" i="7494"/>
  <c r="E155" i="7494"/>
  <c r="J39" i="7490" l="1"/>
  <c r="I39" i="7490"/>
  <c r="F39" i="7490"/>
  <c r="E39" i="7490"/>
  <c r="L35" i="7490"/>
  <c r="L39" i="7490" s="1"/>
  <c r="K35" i="7490"/>
  <c r="K39" i="7490" s="1"/>
  <c r="J35" i="7490"/>
  <c r="I35" i="7490"/>
  <c r="H35" i="7490"/>
  <c r="H39" i="7490" s="1"/>
  <c r="G35" i="7490"/>
  <c r="G39" i="7490" s="1"/>
  <c r="F35" i="7490"/>
  <c r="E35" i="7490"/>
  <c r="D35" i="7490"/>
  <c r="D39" i="7490" s="1"/>
  <c r="C35" i="7490"/>
  <c r="C39" i="7490" s="1"/>
  <c r="L32" i="7490"/>
  <c r="K32" i="7490"/>
  <c r="J32" i="7490"/>
  <c r="I32" i="7490"/>
  <c r="H32" i="7490"/>
  <c r="G32" i="7490"/>
  <c r="F32" i="7490"/>
  <c r="E32" i="7490"/>
  <c r="D32" i="7490"/>
  <c r="C32" i="7490"/>
  <c r="L27" i="7490"/>
  <c r="K27" i="7490"/>
  <c r="J27" i="7490"/>
  <c r="I27" i="7490"/>
  <c r="H27" i="7490"/>
  <c r="G27" i="7490"/>
  <c r="F27" i="7490"/>
  <c r="E27" i="7490"/>
  <c r="D27" i="7490"/>
  <c r="C27" i="7490"/>
  <c r="L22" i="7490"/>
  <c r="K22" i="7490"/>
  <c r="J22" i="7490"/>
  <c r="I22" i="7490"/>
  <c r="H22" i="7490"/>
  <c r="G22" i="7490"/>
  <c r="F22" i="7490"/>
  <c r="E22" i="7490"/>
  <c r="D22" i="7490"/>
  <c r="C22" i="7490"/>
  <c r="L14" i="7490"/>
  <c r="K14" i="7490"/>
  <c r="J14" i="7490"/>
  <c r="I14" i="7490"/>
  <c r="H14" i="7490"/>
  <c r="G14" i="7490"/>
  <c r="F14" i="7490"/>
  <c r="E14" i="7490"/>
  <c r="D14" i="7490"/>
  <c r="C14" i="7490"/>
  <c r="K9" i="7490"/>
  <c r="J9" i="7490"/>
  <c r="L8" i="7490"/>
  <c r="L7" i="7490"/>
  <c r="L9" i="7490" s="1"/>
  <c r="D68" i="7499"/>
  <c r="E68" i="7499" s="1"/>
  <c r="C68" i="7499"/>
  <c r="E67" i="7499"/>
  <c r="E66" i="7499"/>
  <c r="E65" i="7499"/>
  <c r="E64" i="7499"/>
  <c r="E63" i="7499"/>
  <c r="E62" i="7499"/>
  <c r="E61" i="7499"/>
  <c r="E60" i="7499"/>
  <c r="E59" i="7499"/>
  <c r="E58" i="7499"/>
  <c r="D53" i="7499"/>
  <c r="E53" i="7499" s="1"/>
  <c r="C53" i="7499"/>
  <c r="E52" i="7499"/>
  <c r="E51" i="7499"/>
  <c r="E50" i="7499"/>
  <c r="E49" i="7499"/>
  <c r="E48" i="7499"/>
  <c r="E47" i="7499"/>
  <c r="E46" i="7499"/>
  <c r="E45" i="7499"/>
  <c r="E44" i="7499"/>
  <c r="E43" i="7499"/>
  <c r="E37" i="7499"/>
  <c r="E36" i="7499"/>
  <c r="E35" i="7499"/>
  <c r="E34" i="7499"/>
  <c r="E33" i="7499"/>
  <c r="E32" i="7499"/>
  <c r="E31" i="7499"/>
  <c r="E30" i="7499"/>
  <c r="E29" i="7499"/>
  <c r="E28" i="7499"/>
  <c r="D38" i="7499"/>
  <c r="C38" i="7499"/>
  <c r="D23" i="7499"/>
  <c r="C23" i="7499"/>
  <c r="E23" i="7499" s="1"/>
  <c r="E22" i="7499"/>
  <c r="E21" i="7499"/>
  <c r="E20" i="7499"/>
  <c r="E19" i="7499"/>
  <c r="E18" i="7499"/>
  <c r="E17" i="7499"/>
  <c r="E16" i="7499"/>
  <c r="D10" i="7499"/>
  <c r="E10" i="7499" s="1"/>
  <c r="E9" i="7499"/>
  <c r="E8" i="7499"/>
  <c r="E7" i="7499"/>
  <c r="E6" i="7499"/>
  <c r="E81" i="7498"/>
  <c r="E80" i="7498"/>
  <c r="E79" i="7498"/>
  <c r="E78" i="7498"/>
  <c r="E77" i="7498"/>
  <c r="E76" i="7498"/>
  <c r="E75" i="7498"/>
  <c r="E74" i="7498"/>
  <c r="E73" i="7498"/>
  <c r="E72" i="7498"/>
  <c r="E71" i="7498"/>
  <c r="E69" i="7498"/>
  <c r="E68" i="7498"/>
  <c r="E67" i="7498"/>
  <c r="E65" i="7498"/>
  <c r="E64" i="7498"/>
  <c r="E63" i="7498"/>
  <c r="E62" i="7498"/>
  <c r="E61" i="7498"/>
  <c r="E60" i="7498"/>
  <c r="E59" i="7498"/>
  <c r="E58" i="7498"/>
  <c r="E57" i="7498"/>
  <c r="E56" i="7498"/>
  <c r="E55" i="7498"/>
  <c r="E54" i="7498"/>
  <c r="E53" i="7498"/>
  <c r="E52" i="7498"/>
  <c r="E51" i="7498"/>
  <c r="E50" i="7498"/>
  <c r="E49" i="7498"/>
  <c r="E48" i="7498"/>
  <c r="E47" i="7498"/>
  <c r="E41" i="7498"/>
  <c r="E40" i="7498"/>
  <c r="E39" i="7498"/>
  <c r="E38" i="7498"/>
  <c r="E37" i="7498"/>
  <c r="E36" i="7498"/>
  <c r="E35" i="7498"/>
  <c r="E34" i="7498"/>
  <c r="E33" i="7498"/>
  <c r="E32" i="7498"/>
  <c r="E31" i="7498"/>
  <c r="E30" i="7498"/>
  <c r="E29" i="7498"/>
  <c r="E28" i="7498"/>
  <c r="E27" i="7498"/>
  <c r="E26" i="7498"/>
  <c r="E25" i="7498"/>
  <c r="E24" i="7498"/>
  <c r="E23" i="7498"/>
  <c r="E22" i="7498"/>
  <c r="E21" i="7498"/>
  <c r="E20" i="7498"/>
  <c r="E19" i="7498"/>
  <c r="E18" i="7498"/>
  <c r="E17" i="7498"/>
  <c r="E16" i="7498"/>
  <c r="E15" i="7498"/>
  <c r="E14" i="7498"/>
  <c r="E8" i="7498"/>
  <c r="D7" i="7498"/>
  <c r="C7" i="7498"/>
  <c r="E6" i="7498"/>
  <c r="D6" i="7498"/>
  <c r="C6" i="7498"/>
  <c r="E81" i="7501"/>
  <c r="E80" i="7501"/>
  <c r="E79" i="7501"/>
  <c r="E78" i="7501"/>
  <c r="E77" i="7501"/>
  <c r="E76" i="7501"/>
  <c r="E75" i="7501"/>
  <c r="E74" i="7501"/>
  <c r="E73" i="7501"/>
  <c r="E72" i="7501"/>
  <c r="E71" i="7501"/>
  <c r="E69" i="7501"/>
  <c r="E68" i="7501"/>
  <c r="E67" i="7501"/>
  <c r="E65" i="7501"/>
  <c r="E64" i="7501"/>
  <c r="E63" i="7501"/>
  <c r="E62" i="7501"/>
  <c r="E61" i="7501"/>
  <c r="E60" i="7501"/>
  <c r="E59" i="7501"/>
  <c r="E58" i="7501"/>
  <c r="E57" i="7501"/>
  <c r="E56" i="7501"/>
  <c r="E55" i="7501"/>
  <c r="E54" i="7501"/>
  <c r="E53" i="7501"/>
  <c r="E52" i="7501"/>
  <c r="E51" i="7501"/>
  <c r="E50" i="7501"/>
  <c r="E49" i="7501"/>
  <c r="E48" i="7501"/>
  <c r="E47" i="7501"/>
  <c r="E41" i="7501"/>
  <c r="E40" i="7501"/>
  <c r="E39" i="7501"/>
  <c r="E38" i="7501"/>
  <c r="E37" i="7501"/>
  <c r="E36" i="7501"/>
  <c r="E35" i="7501"/>
  <c r="E34" i="7501"/>
  <c r="E33" i="7501"/>
  <c r="E32" i="7501"/>
  <c r="E31" i="7501"/>
  <c r="E30" i="7501"/>
  <c r="E29" i="7501"/>
  <c r="E28" i="7501"/>
  <c r="E27" i="7501"/>
  <c r="E26" i="7501"/>
  <c r="E25" i="7501"/>
  <c r="E24" i="7501"/>
  <c r="E23" i="7501"/>
  <c r="E22" i="7501"/>
  <c r="E21" i="7501"/>
  <c r="E20" i="7501"/>
  <c r="E19" i="7501"/>
  <c r="E18" i="7501"/>
  <c r="E17" i="7501"/>
  <c r="E16" i="7501"/>
  <c r="E15" i="7501"/>
  <c r="E14" i="7501"/>
  <c r="E8" i="7501"/>
  <c r="D7" i="7501"/>
  <c r="C7" i="7501"/>
  <c r="D6" i="7501"/>
  <c r="C6" i="7501"/>
  <c r="E81" i="7500"/>
  <c r="E80" i="7500"/>
  <c r="E79" i="7500"/>
  <c r="E78" i="7500"/>
  <c r="E77" i="7500"/>
  <c r="E76" i="7500"/>
  <c r="E75" i="7500"/>
  <c r="E74" i="7500"/>
  <c r="E72" i="7500"/>
  <c r="E71" i="7500"/>
  <c r="E69" i="7500"/>
  <c r="E67" i="7500"/>
  <c r="E65" i="7500"/>
  <c r="E64" i="7500"/>
  <c r="E63" i="7500"/>
  <c r="E62" i="7500"/>
  <c r="E61" i="7500"/>
  <c r="E60" i="7500"/>
  <c r="E59" i="7500"/>
  <c r="E58" i="7500"/>
  <c r="E57" i="7500"/>
  <c r="E56" i="7500"/>
  <c r="E55" i="7500"/>
  <c r="E54" i="7500"/>
  <c r="E53" i="7500"/>
  <c r="E52" i="7500"/>
  <c r="E51" i="7500"/>
  <c r="E50" i="7500"/>
  <c r="E49" i="7500"/>
  <c r="E48" i="7500"/>
  <c r="E47" i="7500"/>
  <c r="E8" i="7500"/>
  <c r="D7" i="7500"/>
  <c r="C7" i="7500"/>
  <c r="E6" i="7500"/>
  <c r="D6" i="7500"/>
  <c r="C6" i="7500"/>
  <c r="E41" i="7500"/>
  <c r="E40" i="7500"/>
  <c r="E39" i="7500"/>
  <c r="E38" i="7500"/>
  <c r="E37" i="7500"/>
  <c r="E36" i="7500"/>
  <c r="E35" i="7500"/>
  <c r="E34" i="7500"/>
  <c r="E33" i="7500"/>
  <c r="E32" i="7500"/>
  <c r="E31" i="7500"/>
  <c r="E30" i="7500"/>
  <c r="E29" i="7500"/>
  <c r="E28" i="7500"/>
  <c r="E27" i="7500"/>
  <c r="E26" i="7500"/>
  <c r="E25" i="7500"/>
  <c r="E24" i="7500"/>
  <c r="E23" i="7500"/>
  <c r="E22" i="7500"/>
  <c r="E21" i="7500"/>
  <c r="E20" i="7500"/>
  <c r="E19" i="7500"/>
  <c r="E18" i="7500"/>
  <c r="E17" i="7500"/>
  <c r="E16" i="7500"/>
  <c r="E15" i="7500"/>
  <c r="E14" i="7500"/>
  <c r="E81" i="7495"/>
  <c r="E80" i="7495"/>
  <c r="E79" i="7495"/>
  <c r="E78" i="7495"/>
  <c r="E77" i="7495"/>
  <c r="E76" i="7495"/>
  <c r="E75" i="7495"/>
  <c r="E74" i="7495"/>
  <c r="E73" i="7495"/>
  <c r="E72" i="7495"/>
  <c r="E71" i="7495"/>
  <c r="E69" i="7495"/>
  <c r="E68" i="7495"/>
  <c r="E67" i="7495"/>
  <c r="E65" i="7495"/>
  <c r="E64" i="7495"/>
  <c r="E63" i="7495"/>
  <c r="E62" i="7495"/>
  <c r="E61" i="7495"/>
  <c r="E60" i="7495"/>
  <c r="E59" i="7495"/>
  <c r="E58" i="7495"/>
  <c r="E57" i="7495"/>
  <c r="E56" i="7495"/>
  <c r="E55" i="7495"/>
  <c r="E54" i="7495"/>
  <c r="E53" i="7495"/>
  <c r="E52" i="7495"/>
  <c r="E51" i="7495"/>
  <c r="E50" i="7495"/>
  <c r="E49" i="7495"/>
  <c r="E48" i="7495"/>
  <c r="E47" i="7495"/>
  <c r="E41" i="7495"/>
  <c r="E40" i="7495"/>
  <c r="E39" i="7495"/>
  <c r="E38" i="7495"/>
  <c r="E37" i="7495"/>
  <c r="E36" i="7495"/>
  <c r="E35" i="7495"/>
  <c r="E34" i="7495"/>
  <c r="E33" i="7495"/>
  <c r="E32" i="7495"/>
  <c r="E31" i="7495"/>
  <c r="E30" i="7495"/>
  <c r="E29" i="7495"/>
  <c r="E28" i="7495"/>
  <c r="E27" i="7495"/>
  <c r="E26" i="7495"/>
  <c r="E25" i="7495"/>
  <c r="E24" i="7495"/>
  <c r="E23" i="7495"/>
  <c r="E22" i="7495"/>
  <c r="E21" i="7495"/>
  <c r="E20" i="7495"/>
  <c r="E19" i="7495"/>
  <c r="E18" i="7495"/>
  <c r="E17" i="7495"/>
  <c r="E16" i="7495"/>
  <c r="E15" i="7495"/>
  <c r="E14" i="7495"/>
  <c r="E162" i="7494"/>
  <c r="E161" i="7494"/>
  <c r="E160" i="7494"/>
  <c r="E159" i="7494"/>
  <c r="E158" i="7494"/>
  <c r="E157" i="7494"/>
  <c r="E154" i="7494"/>
  <c r="E153" i="7494"/>
  <c r="E152" i="7494"/>
  <c r="E150" i="7494"/>
  <c r="E148" i="7494"/>
  <c r="E146" i="7494"/>
  <c r="E145" i="7494"/>
  <c r="E144" i="7494"/>
  <c r="E143" i="7494"/>
  <c r="E142" i="7494"/>
  <c r="E141" i="7494"/>
  <c r="E140" i="7494"/>
  <c r="E139" i="7494"/>
  <c r="E138" i="7494"/>
  <c r="E137" i="7494"/>
  <c r="E136" i="7494"/>
  <c r="E135" i="7494"/>
  <c r="E134" i="7494"/>
  <c r="E133" i="7494"/>
  <c r="E132" i="7494"/>
  <c r="E131" i="7494"/>
  <c r="E130" i="7494"/>
  <c r="E129" i="7494"/>
  <c r="E128" i="7494"/>
  <c r="E122" i="7494"/>
  <c r="E121" i="7494"/>
  <c r="E120" i="7494"/>
  <c r="E119" i="7494"/>
  <c r="E116" i="7494"/>
  <c r="E115" i="7494"/>
  <c r="E114" i="7494"/>
  <c r="E113" i="7494"/>
  <c r="E112" i="7494"/>
  <c r="E111" i="7494"/>
  <c r="E110" i="7494"/>
  <c r="E109" i="7494"/>
  <c r="E108" i="7494"/>
  <c r="E107" i="7494"/>
  <c r="E106" i="7494"/>
  <c r="E105" i="7494"/>
  <c r="E104" i="7494"/>
  <c r="E103" i="7494"/>
  <c r="E102" i="7494"/>
  <c r="E101" i="7494"/>
  <c r="E100" i="7494"/>
  <c r="E99" i="7494"/>
  <c r="E98" i="7494"/>
  <c r="E97" i="7494"/>
  <c r="E96" i="7494"/>
  <c r="E95" i="7494"/>
  <c r="E81" i="7494"/>
  <c r="E80" i="7494"/>
  <c r="E79" i="7494"/>
  <c r="E78" i="7494"/>
  <c r="E77" i="7494"/>
  <c r="E76" i="7494"/>
  <c r="E75" i="7494"/>
  <c r="E74" i="7494"/>
  <c r="E73" i="7494"/>
  <c r="E72" i="7494"/>
  <c r="E71" i="7494"/>
  <c r="E69" i="7494"/>
  <c r="E68" i="7494"/>
  <c r="E67" i="7494"/>
  <c r="E65" i="7494"/>
  <c r="E64" i="7494"/>
  <c r="E63" i="7494"/>
  <c r="E62" i="7494"/>
  <c r="E61" i="7494"/>
  <c r="E60" i="7494"/>
  <c r="E59" i="7494"/>
  <c r="E58" i="7494"/>
  <c r="E57" i="7494"/>
  <c r="E56" i="7494"/>
  <c r="E55" i="7494"/>
  <c r="E54" i="7494"/>
  <c r="E53" i="7494"/>
  <c r="E52" i="7494"/>
  <c r="E51" i="7494"/>
  <c r="E50" i="7494"/>
  <c r="E49" i="7494"/>
  <c r="E48" i="7494"/>
  <c r="E47" i="7494"/>
  <c r="E41" i="7494"/>
  <c r="E40" i="7494"/>
  <c r="E39" i="7494"/>
  <c r="E38" i="7494"/>
  <c r="E37" i="7494"/>
  <c r="E36" i="7494"/>
  <c r="E35" i="7494"/>
  <c r="E34" i="7494"/>
  <c r="E33" i="7494"/>
  <c r="E32" i="7494"/>
  <c r="E31" i="7494"/>
  <c r="E30" i="7494"/>
  <c r="E29" i="7494"/>
  <c r="E28" i="7494"/>
  <c r="E27" i="7494"/>
  <c r="E26" i="7494"/>
  <c r="E25" i="7494"/>
  <c r="E24" i="7494"/>
  <c r="E23" i="7494"/>
  <c r="E22" i="7494"/>
  <c r="E21" i="7494"/>
  <c r="E20" i="7494"/>
  <c r="E19" i="7494"/>
  <c r="E18" i="7494"/>
  <c r="E17" i="7494"/>
  <c r="E16" i="7494"/>
  <c r="E15" i="7494"/>
  <c r="E14" i="7494"/>
  <c r="E162" i="7493"/>
  <c r="E161" i="7493"/>
  <c r="E160" i="7493"/>
  <c r="E159" i="7493"/>
  <c r="E158" i="7493"/>
  <c r="E157" i="7493"/>
  <c r="E156" i="7493"/>
  <c r="E155" i="7493"/>
  <c r="E154" i="7493"/>
  <c r="E153" i="7493"/>
  <c r="E152" i="7493"/>
  <c r="E150" i="7493"/>
  <c r="E149" i="7493"/>
  <c r="E148" i="7493"/>
  <c r="E145" i="7493"/>
  <c r="E144" i="7493"/>
  <c r="E143" i="7493"/>
  <c r="E142" i="7493"/>
  <c r="E141" i="7493"/>
  <c r="E140" i="7493"/>
  <c r="E139" i="7493"/>
  <c r="E138" i="7493"/>
  <c r="E137" i="7493"/>
  <c r="E136" i="7493"/>
  <c r="E135" i="7493"/>
  <c r="E134" i="7493"/>
  <c r="E133" i="7493"/>
  <c r="E132" i="7493"/>
  <c r="E131" i="7493"/>
  <c r="E130" i="7493"/>
  <c r="E129" i="7493"/>
  <c r="E128" i="7493"/>
  <c r="E122" i="7493"/>
  <c r="E121" i="7493"/>
  <c r="E120" i="7493"/>
  <c r="E119" i="7493"/>
  <c r="E118" i="7493"/>
  <c r="E117" i="7493"/>
  <c r="E116" i="7493"/>
  <c r="E115" i="7493"/>
  <c r="E114" i="7493"/>
  <c r="E113" i="7493"/>
  <c r="E112" i="7493"/>
  <c r="E111" i="7493"/>
  <c r="E110" i="7493"/>
  <c r="E109" i="7493"/>
  <c r="E108" i="7493"/>
  <c r="E107" i="7493"/>
  <c r="E106" i="7493"/>
  <c r="E105" i="7493"/>
  <c r="E104" i="7493"/>
  <c r="E103" i="7493"/>
  <c r="E102" i="7493"/>
  <c r="E101" i="7493"/>
  <c r="E100" i="7493"/>
  <c r="E99" i="7493"/>
  <c r="E98" i="7493"/>
  <c r="E97" i="7493"/>
  <c r="E96" i="7493"/>
  <c r="E95" i="7493"/>
  <c r="E81" i="7493"/>
  <c r="E80" i="7493"/>
  <c r="E79" i="7493"/>
  <c r="E78" i="7493"/>
  <c r="E77" i="7493"/>
  <c r="E76" i="7493"/>
  <c r="E75" i="7493"/>
  <c r="E74" i="7493"/>
  <c r="E73" i="7493"/>
  <c r="E72" i="7493"/>
  <c r="E71" i="7493"/>
  <c r="E69" i="7493"/>
  <c r="E68" i="7493"/>
  <c r="E67" i="7493"/>
  <c r="E65" i="7493"/>
  <c r="E64" i="7493"/>
  <c r="E63" i="7493"/>
  <c r="E62" i="7493"/>
  <c r="E61" i="7493"/>
  <c r="E60" i="7493"/>
  <c r="E59" i="7493"/>
  <c r="E58" i="7493"/>
  <c r="E57" i="7493"/>
  <c r="E56" i="7493"/>
  <c r="E55" i="7493"/>
  <c r="E54" i="7493"/>
  <c r="E53" i="7493"/>
  <c r="E52" i="7493"/>
  <c r="E51" i="7493"/>
  <c r="E50" i="7493"/>
  <c r="E49" i="7493"/>
  <c r="E48" i="7493"/>
  <c r="E47" i="7493"/>
  <c r="E41" i="7493"/>
  <c r="E40" i="7493"/>
  <c r="E39" i="7493"/>
  <c r="E38" i="7493"/>
  <c r="E37" i="7493"/>
  <c r="E36" i="7493"/>
  <c r="E35" i="7493"/>
  <c r="E34" i="7493"/>
  <c r="E33" i="7493"/>
  <c r="E32" i="7493"/>
  <c r="E31" i="7493"/>
  <c r="E30" i="7493"/>
  <c r="E29" i="7493"/>
  <c r="E28" i="7493"/>
  <c r="E27" i="7493"/>
  <c r="E26" i="7493"/>
  <c r="E25" i="7493"/>
  <c r="E24" i="7493"/>
  <c r="E23" i="7493"/>
  <c r="E22" i="7493"/>
  <c r="E21" i="7493"/>
  <c r="E20" i="7493"/>
  <c r="E19" i="7493"/>
  <c r="E18" i="7493"/>
  <c r="E17" i="7493"/>
  <c r="E16" i="7493"/>
  <c r="E15" i="7493"/>
  <c r="E14" i="7493"/>
  <c r="D182" i="7492"/>
  <c r="C182" i="7492"/>
  <c r="E182" i="7492" s="1"/>
  <c r="E181" i="7492"/>
  <c r="E180" i="7492"/>
  <c r="D173" i="7492"/>
  <c r="C173" i="7492"/>
  <c r="E173" i="7492" s="1"/>
  <c r="E172" i="7492"/>
  <c r="E171" i="7492"/>
  <c r="E165" i="7492"/>
  <c r="D165" i="7492"/>
  <c r="C165" i="7492"/>
  <c r="C89" i="7492" s="1"/>
  <c r="E164" i="7492"/>
  <c r="E163" i="7492"/>
  <c r="E162" i="7492"/>
  <c r="E161" i="7492"/>
  <c r="E160" i="7492"/>
  <c r="E159" i="7492"/>
  <c r="E158" i="7492"/>
  <c r="E157" i="7492"/>
  <c r="E156" i="7492"/>
  <c r="E155" i="7492"/>
  <c r="E154" i="7492"/>
  <c r="E153" i="7492"/>
  <c r="E152" i="7492"/>
  <c r="E151" i="7492"/>
  <c r="E150" i="7492"/>
  <c r="E149" i="7492"/>
  <c r="E148" i="7492"/>
  <c r="E147" i="7492"/>
  <c r="E146" i="7492"/>
  <c r="E145" i="7492"/>
  <c r="E144" i="7492"/>
  <c r="E143" i="7492"/>
  <c r="E142" i="7492"/>
  <c r="E141" i="7492"/>
  <c r="E140" i="7492"/>
  <c r="E139" i="7492"/>
  <c r="E138" i="7492"/>
  <c r="E137" i="7492"/>
  <c r="E136" i="7492"/>
  <c r="E135" i="7492"/>
  <c r="E134" i="7492"/>
  <c r="E133" i="7492"/>
  <c r="E132" i="7492"/>
  <c r="E131" i="7492"/>
  <c r="D124" i="7492"/>
  <c r="E124" i="7492" s="1"/>
  <c r="C124" i="7492"/>
  <c r="E123" i="7492"/>
  <c r="E122" i="7492"/>
  <c r="E121" i="7492"/>
  <c r="E120" i="7492"/>
  <c r="E119" i="7492"/>
  <c r="E118" i="7492"/>
  <c r="E117" i="7492"/>
  <c r="E116" i="7492"/>
  <c r="E115" i="7492"/>
  <c r="E114" i="7492"/>
  <c r="E113" i="7492"/>
  <c r="E112" i="7492"/>
  <c r="E111" i="7492"/>
  <c r="E110" i="7492"/>
  <c r="E109" i="7492"/>
  <c r="E108" i="7492"/>
  <c r="E107" i="7492"/>
  <c r="E106" i="7492"/>
  <c r="E105" i="7492"/>
  <c r="E104" i="7492"/>
  <c r="E103" i="7492"/>
  <c r="E102" i="7492"/>
  <c r="E101" i="7492"/>
  <c r="E100" i="7492"/>
  <c r="E99" i="7492"/>
  <c r="E98" i="7492"/>
  <c r="E97" i="7492"/>
  <c r="G89" i="7492"/>
  <c r="F89" i="7492"/>
  <c r="D89" i="7492"/>
  <c r="G88" i="7492"/>
  <c r="F88" i="7492"/>
  <c r="C88" i="7492"/>
  <c r="D81" i="7492"/>
  <c r="C81" i="7492"/>
  <c r="E81" i="7492" s="1"/>
  <c r="E80" i="7492"/>
  <c r="E79" i="7492"/>
  <c r="E78" i="7492"/>
  <c r="E77" i="7492"/>
  <c r="E76" i="7492"/>
  <c r="E75" i="7492"/>
  <c r="E74" i="7492"/>
  <c r="E73" i="7492"/>
  <c r="E72" i="7492"/>
  <c r="E71" i="7492"/>
  <c r="E69" i="7492"/>
  <c r="E68" i="7492"/>
  <c r="E67" i="7492"/>
  <c r="E65" i="7492"/>
  <c r="E64" i="7492"/>
  <c r="E63" i="7492"/>
  <c r="E62" i="7492"/>
  <c r="E61" i="7492"/>
  <c r="E60" i="7492"/>
  <c r="E59" i="7492"/>
  <c r="E58" i="7492"/>
  <c r="E57" i="7492"/>
  <c r="E56" i="7492"/>
  <c r="E55" i="7492"/>
  <c r="E54" i="7492"/>
  <c r="E53" i="7492"/>
  <c r="E52" i="7492"/>
  <c r="E51" i="7492"/>
  <c r="E50" i="7492"/>
  <c r="E49" i="7492"/>
  <c r="E48" i="7492"/>
  <c r="E47" i="7492"/>
  <c r="D41" i="7492"/>
  <c r="E41" i="7492" s="1"/>
  <c r="C41" i="7492"/>
  <c r="E40" i="7492"/>
  <c r="E39" i="7492"/>
  <c r="E38" i="7492"/>
  <c r="E37" i="7492"/>
  <c r="E36" i="7492"/>
  <c r="E35" i="7492"/>
  <c r="E34" i="7492"/>
  <c r="E33" i="7492"/>
  <c r="E32" i="7492"/>
  <c r="E31" i="7492"/>
  <c r="E30" i="7492"/>
  <c r="E29" i="7492"/>
  <c r="E28" i="7492"/>
  <c r="E26" i="7492"/>
  <c r="E25" i="7492"/>
  <c r="E24" i="7492"/>
  <c r="E23" i="7492"/>
  <c r="E22" i="7492"/>
  <c r="E21" i="7492"/>
  <c r="E20" i="7492"/>
  <c r="E19" i="7492"/>
  <c r="E18" i="7492"/>
  <c r="E17" i="7492"/>
  <c r="E16" i="7492"/>
  <c r="E15" i="7492"/>
  <c r="E14" i="7492"/>
  <c r="H80" i="2826"/>
  <c r="E80" i="2826"/>
  <c r="H79" i="2826"/>
  <c r="E79" i="2826"/>
  <c r="H78" i="2826"/>
  <c r="E78" i="2826"/>
  <c r="H77" i="2826"/>
  <c r="E77" i="2826"/>
  <c r="H76" i="2826"/>
  <c r="H74" i="2826"/>
  <c r="E74" i="2826"/>
  <c r="H73" i="2826"/>
  <c r="E73" i="2826"/>
  <c r="H72" i="2826"/>
  <c r="E72" i="2826"/>
  <c r="H71" i="2826"/>
  <c r="E71" i="2826"/>
  <c r="H69" i="2826"/>
  <c r="E69" i="2826"/>
  <c r="H65" i="2826"/>
  <c r="E65" i="2826"/>
  <c r="H63" i="2826"/>
  <c r="E63" i="2826"/>
  <c r="H62" i="2826"/>
  <c r="E62" i="2826"/>
  <c r="H61" i="2826"/>
  <c r="E61" i="2826"/>
  <c r="H60" i="2826"/>
  <c r="E60" i="2826"/>
  <c r="H58" i="2826"/>
  <c r="E58" i="2826"/>
  <c r="H57" i="2826"/>
  <c r="E57" i="2826"/>
  <c r="H56" i="2826"/>
  <c r="E56" i="2826"/>
  <c r="H55" i="2826"/>
  <c r="E55" i="2826"/>
  <c r="H54" i="2826"/>
  <c r="E54" i="2826"/>
  <c r="H53" i="2826"/>
  <c r="E53" i="2826"/>
  <c r="H52" i="2826"/>
  <c r="E52" i="2826"/>
  <c r="H51" i="2826"/>
  <c r="E51" i="2826"/>
  <c r="H50" i="2826"/>
  <c r="E50" i="2826"/>
  <c r="H49" i="2826"/>
  <c r="H48" i="2826"/>
  <c r="E48" i="2826"/>
  <c r="H47" i="2826"/>
  <c r="E47" i="2826"/>
  <c r="H40" i="2826"/>
  <c r="E40" i="2826"/>
  <c r="H39" i="2826"/>
  <c r="E39" i="2826"/>
  <c r="H38" i="2826"/>
  <c r="E38" i="2826"/>
  <c r="H36" i="2826"/>
  <c r="E36" i="2826"/>
  <c r="H35" i="2826"/>
  <c r="E35" i="2826"/>
  <c r="H34" i="2826"/>
  <c r="E34" i="2826"/>
  <c r="H33" i="2826"/>
  <c r="E33" i="2826"/>
  <c r="H32" i="2826"/>
  <c r="E32" i="2826"/>
  <c r="H30" i="2826"/>
  <c r="E30" i="2826"/>
  <c r="H28" i="2826"/>
  <c r="E28" i="2826"/>
  <c r="H27" i="2826"/>
  <c r="E27" i="2826"/>
  <c r="H25" i="2826"/>
  <c r="E25" i="2826"/>
  <c r="H24" i="2826"/>
  <c r="E24" i="2826"/>
  <c r="H23" i="2826"/>
  <c r="E23" i="2826"/>
  <c r="H22" i="2826"/>
  <c r="E22" i="2826"/>
  <c r="H21" i="2826"/>
  <c r="E21" i="2826"/>
  <c r="H19" i="2826"/>
  <c r="E19" i="2826"/>
  <c r="H18" i="2826"/>
  <c r="E18" i="2826"/>
  <c r="H17" i="2826"/>
  <c r="E17" i="2826"/>
  <c r="H16" i="2826"/>
  <c r="E16" i="2826"/>
  <c r="H15" i="2826"/>
  <c r="E15" i="2826"/>
  <c r="H14" i="2826"/>
  <c r="E14" i="2826"/>
  <c r="G81" i="267"/>
  <c r="F81" i="267"/>
  <c r="H81" i="267" s="1"/>
  <c r="E81" i="267"/>
  <c r="D81" i="267"/>
  <c r="C81" i="267"/>
  <c r="H80" i="267"/>
  <c r="E80" i="267"/>
  <c r="H79" i="267"/>
  <c r="E79" i="267"/>
  <c r="H78" i="267"/>
  <c r="E78" i="267"/>
  <c r="H77" i="267"/>
  <c r="E77" i="267"/>
  <c r="H76" i="267"/>
  <c r="E76" i="267"/>
  <c r="H75" i="267"/>
  <c r="E75" i="267"/>
  <c r="H74" i="267"/>
  <c r="E74" i="267"/>
  <c r="H73" i="267"/>
  <c r="E73" i="267"/>
  <c r="H72" i="267"/>
  <c r="E72" i="267"/>
  <c r="E71" i="267"/>
  <c r="H69" i="267"/>
  <c r="E69" i="267"/>
  <c r="H68" i="267"/>
  <c r="E68" i="267"/>
  <c r="H67" i="267"/>
  <c r="E67" i="267"/>
  <c r="H65" i="267"/>
  <c r="E65" i="267"/>
  <c r="H64" i="267"/>
  <c r="E64" i="267"/>
  <c r="H63" i="267"/>
  <c r="E63" i="267"/>
  <c r="H62" i="267"/>
  <c r="E62" i="267"/>
  <c r="H61" i="267"/>
  <c r="E61" i="267"/>
  <c r="H60" i="267"/>
  <c r="E60" i="267"/>
  <c r="H59" i="267"/>
  <c r="E59" i="267"/>
  <c r="H58" i="267"/>
  <c r="E58" i="267"/>
  <c r="H57" i="267"/>
  <c r="E57" i="267"/>
  <c r="H56" i="267"/>
  <c r="E56" i="267"/>
  <c r="H55" i="267"/>
  <c r="E55" i="267"/>
  <c r="H54" i="267"/>
  <c r="E54" i="267"/>
  <c r="H53" i="267"/>
  <c r="E53" i="267"/>
  <c r="H52" i="267"/>
  <c r="E52" i="267"/>
  <c r="H51" i="267"/>
  <c r="E51" i="267"/>
  <c r="H50" i="267"/>
  <c r="E50" i="267"/>
  <c r="H49" i="267"/>
  <c r="E49" i="267"/>
  <c r="H48" i="267"/>
  <c r="E48" i="267"/>
  <c r="H47" i="267"/>
  <c r="E47" i="267"/>
  <c r="G41" i="267"/>
  <c r="H41" i="267" s="1"/>
  <c r="F41" i="267"/>
  <c r="D41" i="267"/>
  <c r="C41" i="267"/>
  <c r="E41" i="267" s="1"/>
  <c r="H40" i="267"/>
  <c r="E40" i="267"/>
  <c r="H39" i="267"/>
  <c r="E39" i="267"/>
  <c r="H38" i="267"/>
  <c r="E38" i="267"/>
  <c r="H37" i="267"/>
  <c r="E37" i="267"/>
  <c r="H36" i="267"/>
  <c r="E36" i="267"/>
  <c r="H35" i="267"/>
  <c r="E35" i="267"/>
  <c r="H34" i="267"/>
  <c r="E34" i="267"/>
  <c r="H33" i="267"/>
  <c r="E33" i="267"/>
  <c r="H32" i="267"/>
  <c r="E32" i="267"/>
  <c r="H31" i="267"/>
  <c r="E31" i="267"/>
  <c r="H30" i="267"/>
  <c r="E30" i="267"/>
  <c r="H29" i="267"/>
  <c r="E29" i="267"/>
  <c r="H28" i="267"/>
  <c r="E28" i="267"/>
  <c r="H27" i="267"/>
  <c r="E27" i="267"/>
  <c r="H26" i="267"/>
  <c r="E26" i="267"/>
  <c r="H25" i="267"/>
  <c r="E25" i="267"/>
  <c r="H24" i="267"/>
  <c r="E24" i="267"/>
  <c r="H23" i="267"/>
  <c r="E23" i="267"/>
  <c r="H22" i="267"/>
  <c r="E22" i="267"/>
  <c r="H21" i="267"/>
  <c r="E21" i="267"/>
  <c r="H20" i="267"/>
  <c r="E20" i="267"/>
  <c r="H19" i="267"/>
  <c r="E19" i="267"/>
  <c r="H18" i="267"/>
  <c r="E18" i="267"/>
  <c r="H17" i="267"/>
  <c r="E17" i="267"/>
  <c r="H16" i="267"/>
  <c r="E16" i="267"/>
  <c r="H15" i="267"/>
  <c r="E15" i="267"/>
  <c r="H14" i="267"/>
  <c r="E14" i="267"/>
  <c r="H165" i="7484"/>
  <c r="G165" i="7484"/>
  <c r="D165" i="7484"/>
  <c r="C165" i="7484"/>
  <c r="H164" i="7484"/>
  <c r="G164" i="7484"/>
  <c r="D164" i="7484"/>
  <c r="C164" i="7484"/>
  <c r="H163" i="7484"/>
  <c r="G163" i="7484"/>
  <c r="D163" i="7484"/>
  <c r="C163" i="7484"/>
  <c r="H162" i="7484"/>
  <c r="G162" i="7484"/>
  <c r="D162" i="7484"/>
  <c r="C162" i="7484"/>
  <c r="H161" i="7484"/>
  <c r="G161" i="7484"/>
  <c r="D161" i="7484"/>
  <c r="C161" i="7484"/>
  <c r="H160" i="7484"/>
  <c r="G160" i="7484"/>
  <c r="D160" i="7484"/>
  <c r="C160" i="7484"/>
  <c r="H159" i="7484"/>
  <c r="G159" i="7484"/>
  <c r="D159" i="7484"/>
  <c r="C159" i="7484"/>
  <c r="H158" i="7484"/>
  <c r="G158" i="7484"/>
  <c r="D158" i="7484"/>
  <c r="C158" i="7484"/>
  <c r="H157" i="7484"/>
  <c r="G157" i="7484"/>
  <c r="D157" i="7484"/>
  <c r="C157" i="7484"/>
  <c r="H156" i="7484"/>
  <c r="G156" i="7484"/>
  <c r="D156" i="7484"/>
  <c r="C156" i="7484"/>
  <c r="H155" i="7484"/>
  <c r="G155" i="7484"/>
  <c r="D155" i="7484"/>
  <c r="C155" i="7484"/>
  <c r="H154" i="7484"/>
  <c r="D154" i="7484"/>
  <c r="H153" i="7484"/>
  <c r="G153" i="7484"/>
  <c r="D153" i="7484"/>
  <c r="C153" i="7484"/>
  <c r="H152" i="7484"/>
  <c r="G152" i="7484"/>
  <c r="D152" i="7484"/>
  <c r="C152" i="7484"/>
  <c r="H151" i="7484"/>
  <c r="G151" i="7484"/>
  <c r="D151" i="7484"/>
  <c r="C151" i="7484"/>
  <c r="H150" i="7484"/>
  <c r="D150" i="7484"/>
  <c r="H149" i="7484"/>
  <c r="G149" i="7484"/>
  <c r="D149" i="7484"/>
  <c r="C149" i="7484"/>
  <c r="H148" i="7484"/>
  <c r="G148" i="7484"/>
  <c r="D148" i="7484"/>
  <c r="C148" i="7484"/>
  <c r="H147" i="7484"/>
  <c r="G147" i="7484"/>
  <c r="D147" i="7484"/>
  <c r="C147" i="7484"/>
  <c r="H146" i="7484"/>
  <c r="G146" i="7484"/>
  <c r="D146" i="7484"/>
  <c r="C146" i="7484"/>
  <c r="H145" i="7484"/>
  <c r="G145" i="7484"/>
  <c r="D145" i="7484"/>
  <c r="C145" i="7484"/>
  <c r="H144" i="7484"/>
  <c r="G144" i="7484"/>
  <c r="D144" i="7484"/>
  <c r="C144" i="7484"/>
  <c r="H143" i="7484"/>
  <c r="G143" i="7484"/>
  <c r="D143" i="7484"/>
  <c r="C143" i="7484"/>
  <c r="H142" i="7484"/>
  <c r="G142" i="7484"/>
  <c r="D142" i="7484"/>
  <c r="C142" i="7484"/>
  <c r="H141" i="7484"/>
  <c r="G141" i="7484"/>
  <c r="D141" i="7484"/>
  <c r="C141" i="7484"/>
  <c r="H140" i="7484"/>
  <c r="G140" i="7484"/>
  <c r="D140" i="7484"/>
  <c r="C140" i="7484"/>
  <c r="H139" i="7484"/>
  <c r="G139" i="7484"/>
  <c r="D139" i="7484"/>
  <c r="C139" i="7484"/>
  <c r="H138" i="7484"/>
  <c r="G138" i="7484"/>
  <c r="D138" i="7484"/>
  <c r="C138" i="7484"/>
  <c r="H137" i="7484"/>
  <c r="G137" i="7484"/>
  <c r="D137" i="7484"/>
  <c r="C137" i="7484"/>
  <c r="H136" i="7484"/>
  <c r="G136" i="7484"/>
  <c r="D136" i="7484"/>
  <c r="C136" i="7484"/>
  <c r="H135" i="7484"/>
  <c r="G135" i="7484"/>
  <c r="D135" i="7484"/>
  <c r="C135" i="7484"/>
  <c r="H134" i="7484"/>
  <c r="G134" i="7484"/>
  <c r="D134" i="7484"/>
  <c r="C134" i="7484"/>
  <c r="H133" i="7484"/>
  <c r="G133" i="7484"/>
  <c r="D133" i="7484"/>
  <c r="C133" i="7484"/>
  <c r="H132" i="7484"/>
  <c r="G132" i="7484"/>
  <c r="D132" i="7484"/>
  <c r="C132" i="7484"/>
  <c r="H131" i="7484"/>
  <c r="G131" i="7484"/>
  <c r="D131" i="7484"/>
  <c r="C131" i="7484"/>
  <c r="C47" i="7484"/>
  <c r="D47" i="7484"/>
  <c r="E47" i="7484"/>
  <c r="H47" i="7484"/>
  <c r="C48" i="7484"/>
  <c r="D48" i="7484"/>
  <c r="E48" i="7484"/>
  <c r="H48" i="7484"/>
  <c r="C49" i="7484"/>
  <c r="D49" i="7484"/>
  <c r="E49" i="7484"/>
  <c r="H49" i="7484"/>
  <c r="C50" i="7484"/>
  <c r="D50" i="7484"/>
  <c r="E50" i="7484"/>
  <c r="H50" i="7484"/>
  <c r="C51" i="7484"/>
  <c r="D51" i="7484"/>
  <c r="E51" i="7484"/>
  <c r="H51" i="7484"/>
  <c r="C52" i="7484"/>
  <c r="D52" i="7484"/>
  <c r="E52" i="7484"/>
  <c r="H52" i="7484"/>
  <c r="C53" i="7484"/>
  <c r="D53" i="7484"/>
  <c r="E53" i="7484"/>
  <c r="H53" i="7484"/>
  <c r="C54" i="7484"/>
  <c r="D54" i="7484"/>
  <c r="E54" i="7484"/>
  <c r="H54" i="7484"/>
  <c r="C55" i="7484"/>
  <c r="D55" i="7484"/>
  <c r="E55" i="7484"/>
  <c r="H55" i="7484"/>
  <c r="C56" i="7484"/>
  <c r="D56" i="7484"/>
  <c r="E56" i="7484"/>
  <c r="H56" i="7484"/>
  <c r="C57" i="7484"/>
  <c r="D57" i="7484"/>
  <c r="E57" i="7484"/>
  <c r="H57" i="7484"/>
  <c r="C58" i="7484"/>
  <c r="D58" i="7484"/>
  <c r="E58" i="7484"/>
  <c r="H58" i="7484"/>
  <c r="C59" i="7484"/>
  <c r="D59" i="7484"/>
  <c r="E59" i="7484"/>
  <c r="H59" i="7484"/>
  <c r="C60" i="7484"/>
  <c r="D60" i="7484"/>
  <c r="E60" i="7484"/>
  <c r="H60" i="7484"/>
  <c r="C61" i="7484"/>
  <c r="D61" i="7484"/>
  <c r="E61" i="7484"/>
  <c r="H61" i="7484"/>
  <c r="C62" i="7484"/>
  <c r="D62" i="7484"/>
  <c r="E62" i="7484"/>
  <c r="H62" i="7484"/>
  <c r="C63" i="7484"/>
  <c r="D63" i="7484"/>
  <c r="E63" i="7484"/>
  <c r="H63" i="7484"/>
  <c r="C64" i="7484"/>
  <c r="D64" i="7484"/>
  <c r="E64" i="7484"/>
  <c r="H64" i="7484"/>
  <c r="C65" i="7484"/>
  <c r="D65" i="7484"/>
  <c r="E65" i="7484"/>
  <c r="H65" i="7484"/>
  <c r="D66" i="7484"/>
  <c r="C67" i="7484"/>
  <c r="D67" i="7484"/>
  <c r="E67" i="7484"/>
  <c r="H67" i="7484"/>
  <c r="C68" i="7484"/>
  <c r="D68" i="7484"/>
  <c r="C69" i="7484"/>
  <c r="E69" i="7484" s="1"/>
  <c r="D69" i="7484"/>
  <c r="H69" i="7484"/>
  <c r="D70" i="7484"/>
  <c r="C71" i="7484"/>
  <c r="D71" i="7484"/>
  <c r="E71" i="7484"/>
  <c r="H71" i="7484"/>
  <c r="C72" i="7484"/>
  <c r="D72" i="7484"/>
  <c r="E72" i="7484"/>
  <c r="H72" i="7484"/>
  <c r="C73" i="7484"/>
  <c r="D73" i="7484"/>
  <c r="C74" i="7484"/>
  <c r="D74" i="7484"/>
  <c r="C75" i="7484"/>
  <c r="D75" i="7484"/>
  <c r="C76" i="7484"/>
  <c r="E76" i="7484" s="1"/>
  <c r="D76" i="7484"/>
  <c r="H76" i="7484"/>
  <c r="C77" i="7484"/>
  <c r="E77" i="7484" s="1"/>
  <c r="D77" i="7484"/>
  <c r="H77" i="7484"/>
  <c r="C78" i="7484"/>
  <c r="E78" i="7484" s="1"/>
  <c r="D78" i="7484"/>
  <c r="H78" i="7484"/>
  <c r="C79" i="7484"/>
  <c r="E79" i="7484" s="1"/>
  <c r="D79" i="7484"/>
  <c r="H79" i="7484"/>
  <c r="C80" i="7484"/>
  <c r="E80" i="7484" s="1"/>
  <c r="D80" i="7484"/>
  <c r="H80" i="7484"/>
  <c r="H123" i="7484"/>
  <c r="G123" i="7484"/>
  <c r="D123" i="7484"/>
  <c r="C123" i="7484"/>
  <c r="H122" i="7484"/>
  <c r="G122" i="7484"/>
  <c r="D122" i="7484"/>
  <c r="C122" i="7484"/>
  <c r="H121" i="7484"/>
  <c r="G121" i="7484"/>
  <c r="D121" i="7484"/>
  <c r="C121" i="7484"/>
  <c r="H120" i="7484"/>
  <c r="G120" i="7484"/>
  <c r="D120" i="7484"/>
  <c r="C120" i="7484"/>
  <c r="H119" i="7484"/>
  <c r="G119" i="7484"/>
  <c r="D119" i="7484"/>
  <c r="C119" i="7484"/>
  <c r="H118" i="7484"/>
  <c r="G118" i="7484"/>
  <c r="D118" i="7484"/>
  <c r="C118" i="7484"/>
  <c r="H117" i="7484"/>
  <c r="G117" i="7484"/>
  <c r="D117" i="7484"/>
  <c r="C117" i="7484"/>
  <c r="H116" i="7484"/>
  <c r="G116" i="7484"/>
  <c r="D116" i="7484"/>
  <c r="C116" i="7484"/>
  <c r="H115" i="7484"/>
  <c r="G115" i="7484"/>
  <c r="D115" i="7484"/>
  <c r="C115" i="7484"/>
  <c r="H114" i="7484"/>
  <c r="G114" i="7484"/>
  <c r="D114" i="7484"/>
  <c r="C114" i="7484"/>
  <c r="H113" i="7484"/>
  <c r="G113" i="7484"/>
  <c r="D113" i="7484"/>
  <c r="C113" i="7484"/>
  <c r="H112" i="7484"/>
  <c r="G112" i="7484"/>
  <c r="D112" i="7484"/>
  <c r="C112" i="7484"/>
  <c r="H111" i="7484"/>
  <c r="G111" i="7484"/>
  <c r="D111" i="7484"/>
  <c r="C111" i="7484"/>
  <c r="H110" i="7484"/>
  <c r="G110" i="7484"/>
  <c r="D110" i="7484"/>
  <c r="C110" i="7484"/>
  <c r="H109" i="7484"/>
  <c r="G109" i="7484"/>
  <c r="D109" i="7484"/>
  <c r="C109" i="7484"/>
  <c r="H108" i="7484"/>
  <c r="G108" i="7484"/>
  <c r="D108" i="7484"/>
  <c r="C108" i="7484"/>
  <c r="H107" i="7484"/>
  <c r="G107" i="7484"/>
  <c r="D107" i="7484"/>
  <c r="C107" i="7484"/>
  <c r="H106" i="7484"/>
  <c r="G106" i="7484"/>
  <c r="D106" i="7484"/>
  <c r="C106" i="7484"/>
  <c r="H105" i="7484"/>
  <c r="G105" i="7484"/>
  <c r="D105" i="7484"/>
  <c r="C105" i="7484"/>
  <c r="H104" i="7484"/>
  <c r="G104" i="7484"/>
  <c r="D104" i="7484"/>
  <c r="C104" i="7484"/>
  <c r="H103" i="7484"/>
  <c r="G103" i="7484"/>
  <c r="D103" i="7484"/>
  <c r="C103" i="7484"/>
  <c r="H102" i="7484"/>
  <c r="G102" i="7484"/>
  <c r="D102" i="7484"/>
  <c r="C102" i="7484"/>
  <c r="H101" i="7484"/>
  <c r="G101" i="7484"/>
  <c r="D101" i="7484"/>
  <c r="C101" i="7484"/>
  <c r="H100" i="7484"/>
  <c r="G100" i="7484"/>
  <c r="D100" i="7484"/>
  <c r="C100" i="7484"/>
  <c r="H99" i="7484"/>
  <c r="G99" i="7484"/>
  <c r="D99" i="7484"/>
  <c r="C99" i="7484"/>
  <c r="H98" i="7484"/>
  <c r="G98" i="7484"/>
  <c r="D98" i="7484"/>
  <c r="C98" i="7484"/>
  <c r="H97" i="7484"/>
  <c r="H124" i="7484" s="1"/>
  <c r="G97" i="7484"/>
  <c r="G124" i="7484" s="1"/>
  <c r="D97" i="7484"/>
  <c r="D124" i="7484" s="1"/>
  <c r="C97" i="7484"/>
  <c r="C124" i="7484" s="1"/>
  <c r="N80" i="7484"/>
  <c r="K80" i="7484"/>
  <c r="N79" i="7484"/>
  <c r="K79" i="7484"/>
  <c r="N78" i="7484"/>
  <c r="K78" i="7484"/>
  <c r="N77" i="7484"/>
  <c r="K77" i="7484"/>
  <c r="N76" i="7484"/>
  <c r="K76" i="7484"/>
  <c r="N75" i="7484"/>
  <c r="N74" i="7484"/>
  <c r="N73" i="7484"/>
  <c r="N72" i="7484"/>
  <c r="K72" i="7484"/>
  <c r="N71" i="7484"/>
  <c r="K71" i="7484"/>
  <c r="N69" i="7484"/>
  <c r="K69" i="7484"/>
  <c r="N67" i="7484"/>
  <c r="K67" i="7484"/>
  <c r="N65" i="7484"/>
  <c r="K65" i="7484"/>
  <c r="N64" i="7484"/>
  <c r="K64" i="7484"/>
  <c r="N63" i="7484"/>
  <c r="K63" i="7484"/>
  <c r="N62" i="7484"/>
  <c r="K62" i="7484"/>
  <c r="N61" i="7484"/>
  <c r="K61" i="7484"/>
  <c r="N60" i="7484"/>
  <c r="K60" i="7484"/>
  <c r="N59" i="7484"/>
  <c r="K59" i="7484"/>
  <c r="N58" i="7484"/>
  <c r="K58" i="7484"/>
  <c r="N57" i="7484"/>
  <c r="K57" i="7484"/>
  <c r="N56" i="7484"/>
  <c r="K56" i="7484"/>
  <c r="N55" i="7484"/>
  <c r="K55" i="7484"/>
  <c r="N54" i="7484"/>
  <c r="K54" i="7484"/>
  <c r="N53" i="7484"/>
  <c r="K53" i="7484"/>
  <c r="N52" i="7484"/>
  <c r="K52" i="7484"/>
  <c r="N51" i="7484"/>
  <c r="K51" i="7484"/>
  <c r="N50" i="7484"/>
  <c r="K50" i="7484"/>
  <c r="N49" i="7484"/>
  <c r="K49" i="7484"/>
  <c r="N48" i="7484"/>
  <c r="K48" i="7484"/>
  <c r="N47" i="7484"/>
  <c r="K47" i="7484"/>
  <c r="N40" i="7484"/>
  <c r="K40" i="7484"/>
  <c r="H40" i="7484"/>
  <c r="D40" i="7484"/>
  <c r="C40" i="7484"/>
  <c r="E40" i="7484" s="1"/>
  <c r="N39" i="7484"/>
  <c r="K39" i="7484"/>
  <c r="H39" i="7484"/>
  <c r="E39" i="7484"/>
  <c r="D39" i="7484"/>
  <c r="C39" i="7484"/>
  <c r="N38" i="7484"/>
  <c r="K38" i="7484"/>
  <c r="H38" i="7484"/>
  <c r="D38" i="7484"/>
  <c r="C38" i="7484"/>
  <c r="E38" i="7484" s="1"/>
  <c r="N37" i="7484"/>
  <c r="K37" i="7484"/>
  <c r="H37" i="7484"/>
  <c r="E37" i="7484"/>
  <c r="D37" i="7484"/>
  <c r="C37" i="7484"/>
  <c r="N36" i="7484"/>
  <c r="K36" i="7484"/>
  <c r="H36" i="7484"/>
  <c r="D36" i="7484"/>
  <c r="C36" i="7484"/>
  <c r="E36" i="7484" s="1"/>
  <c r="N35" i="7484"/>
  <c r="K35" i="7484"/>
  <c r="H35" i="7484"/>
  <c r="E35" i="7484"/>
  <c r="D35" i="7484"/>
  <c r="C35" i="7484"/>
  <c r="N34" i="7484"/>
  <c r="K34" i="7484"/>
  <c r="H34" i="7484"/>
  <c r="D34" i="7484"/>
  <c r="C34" i="7484"/>
  <c r="E34" i="7484" s="1"/>
  <c r="N33" i="7484"/>
  <c r="K33" i="7484"/>
  <c r="H33" i="7484"/>
  <c r="E33" i="7484"/>
  <c r="D33" i="7484"/>
  <c r="C33" i="7484"/>
  <c r="N32" i="7484"/>
  <c r="K32" i="7484"/>
  <c r="H32" i="7484"/>
  <c r="D32" i="7484"/>
  <c r="C32" i="7484"/>
  <c r="E32" i="7484" s="1"/>
  <c r="N31" i="7484"/>
  <c r="K31" i="7484"/>
  <c r="H31" i="7484"/>
  <c r="E31" i="7484"/>
  <c r="D31" i="7484"/>
  <c r="C31" i="7484"/>
  <c r="K30" i="7484"/>
  <c r="H30" i="7484"/>
  <c r="D30" i="7484"/>
  <c r="C30" i="7484"/>
  <c r="E30" i="7484" s="1"/>
  <c r="N29" i="7484"/>
  <c r="K29" i="7484"/>
  <c r="H29" i="7484"/>
  <c r="D29" i="7484"/>
  <c r="E29" i="7484" s="1"/>
  <c r="C29" i="7484"/>
  <c r="N28" i="7484"/>
  <c r="K28" i="7484"/>
  <c r="H28" i="7484"/>
  <c r="D28" i="7484"/>
  <c r="C28" i="7484"/>
  <c r="E28" i="7484" s="1"/>
  <c r="N27" i="7484"/>
  <c r="K27" i="7484"/>
  <c r="H27" i="7484"/>
  <c r="D27" i="7484"/>
  <c r="E27" i="7484" s="1"/>
  <c r="C27" i="7484"/>
  <c r="N26" i="7484"/>
  <c r="K26" i="7484"/>
  <c r="H26" i="7484"/>
  <c r="D26" i="7484"/>
  <c r="C26" i="7484"/>
  <c r="E26" i="7484" s="1"/>
  <c r="N25" i="7484"/>
  <c r="K25" i="7484"/>
  <c r="H25" i="7484"/>
  <c r="D25" i="7484"/>
  <c r="E25" i="7484" s="1"/>
  <c r="C25" i="7484"/>
  <c r="N24" i="7484"/>
  <c r="K24" i="7484"/>
  <c r="H24" i="7484"/>
  <c r="D24" i="7484"/>
  <c r="C24" i="7484"/>
  <c r="E24" i="7484" s="1"/>
  <c r="K23" i="7484"/>
  <c r="H23" i="7484"/>
  <c r="D23" i="7484"/>
  <c r="C23" i="7484"/>
  <c r="E23" i="7484" s="1"/>
  <c r="N22" i="7484"/>
  <c r="K22" i="7484"/>
  <c r="H22" i="7484"/>
  <c r="E22" i="7484"/>
  <c r="D22" i="7484"/>
  <c r="C22" i="7484"/>
  <c r="N21" i="7484"/>
  <c r="K21" i="7484"/>
  <c r="H21" i="7484"/>
  <c r="D21" i="7484"/>
  <c r="C21" i="7484"/>
  <c r="E21" i="7484" s="1"/>
  <c r="N20" i="7484"/>
  <c r="K20" i="7484"/>
  <c r="H20" i="7484"/>
  <c r="E20" i="7484"/>
  <c r="D20" i="7484"/>
  <c r="C20" i="7484"/>
  <c r="N19" i="7484"/>
  <c r="K19" i="7484"/>
  <c r="H19" i="7484"/>
  <c r="D19" i="7484"/>
  <c r="C19" i="7484"/>
  <c r="E19" i="7484" s="1"/>
  <c r="N18" i="7484"/>
  <c r="K18" i="7484"/>
  <c r="H18" i="7484"/>
  <c r="E18" i="7484"/>
  <c r="D18" i="7484"/>
  <c r="C18" i="7484"/>
  <c r="N17" i="7484"/>
  <c r="K17" i="7484"/>
  <c r="H17" i="7484"/>
  <c r="D17" i="7484"/>
  <c r="C17" i="7484"/>
  <c r="E17" i="7484" s="1"/>
  <c r="K16" i="7484"/>
  <c r="H16" i="7484"/>
  <c r="D16" i="7484"/>
  <c r="E16" i="7484" s="1"/>
  <c r="C16" i="7484"/>
  <c r="N15" i="7484"/>
  <c r="K15" i="7484"/>
  <c r="H15" i="7484"/>
  <c r="D15" i="7484"/>
  <c r="C15" i="7484"/>
  <c r="E15" i="7484" s="1"/>
  <c r="N14" i="7484"/>
  <c r="K14" i="7484"/>
  <c r="H14" i="7484"/>
  <c r="D14" i="7484"/>
  <c r="E14" i="7484" s="1"/>
  <c r="C14" i="7484"/>
  <c r="E38" i="7499" l="1"/>
  <c r="E7" i="7498"/>
  <c r="E7" i="7501"/>
  <c r="E6" i="7501"/>
  <c r="E7" i="7500"/>
  <c r="E89" i="7492"/>
  <c r="C90" i="7492"/>
  <c r="D88" i="7492"/>
  <c r="D90" i="7492" s="1"/>
  <c r="E90" i="7492" s="1"/>
  <c r="E88" i="7492"/>
  <c r="E49" i="110" l="1"/>
  <c r="E50" i="110"/>
  <c r="E51" i="110"/>
  <c r="E52" i="110"/>
  <c r="E53" i="110"/>
  <c r="E54" i="110"/>
  <c r="E55" i="110"/>
  <c r="E56" i="110"/>
  <c r="E57" i="110"/>
  <c r="E58" i="110"/>
  <c r="E59" i="110"/>
  <c r="E60" i="110"/>
  <c r="E61" i="110"/>
  <c r="E62" i="110"/>
  <c r="E63" i="110"/>
  <c r="E64" i="110"/>
  <c r="E65" i="110"/>
  <c r="E67" i="110"/>
  <c r="E69" i="110"/>
  <c r="E71" i="110"/>
  <c r="E72" i="110"/>
  <c r="E73" i="110"/>
  <c r="E74" i="110"/>
  <c r="E75" i="110"/>
  <c r="E76" i="110"/>
  <c r="E77" i="110"/>
  <c r="E78" i="110"/>
  <c r="E79" i="110"/>
  <c r="E80" i="110"/>
  <c r="E47" i="110"/>
  <c r="E48" i="110"/>
  <c r="E36" i="110"/>
  <c r="E31" i="110"/>
  <c r="E26" i="110"/>
  <c r="E14" i="110"/>
  <c r="E8" i="7495" l="1"/>
  <c r="E7" i="7495"/>
  <c r="E6" i="7495"/>
  <c r="E89" i="7494"/>
  <c r="E88" i="7494"/>
  <c r="E87" i="7494"/>
  <c r="E8" i="7494"/>
  <c r="E7" i="7494"/>
  <c r="E6" i="7494"/>
  <c r="E89" i="7493"/>
  <c r="E88" i="7493"/>
  <c r="E87" i="7493"/>
  <c r="E8" i="7493"/>
  <c r="E7" i="7493"/>
  <c r="E6" i="7493"/>
  <c r="H8" i="7492"/>
  <c r="E8" i="7492"/>
  <c r="H7" i="7492"/>
  <c r="E7" i="7492"/>
  <c r="H6" i="7492"/>
  <c r="E6" i="7492"/>
  <c r="D81" i="2826" l="1"/>
  <c r="G81" i="2826"/>
  <c r="D81" i="472" l="1"/>
  <c r="D97" i="3"/>
  <c r="C97" i="3"/>
  <c r="D81" i="110" l="1"/>
  <c r="D210" i="3"/>
  <c r="D81" i="3"/>
  <c r="D7" i="3" s="1"/>
  <c r="D41" i="2826" l="1"/>
  <c r="D41" i="472"/>
  <c r="G41" i="2826"/>
  <c r="D169" i="3" l="1"/>
  <c r="D41" i="110"/>
  <c r="D41" i="3"/>
  <c r="D6" i="3" s="1"/>
  <c r="I41" i="7484"/>
  <c r="E198" i="2"/>
  <c r="C41" i="7484" l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K43" i="7491" s="1"/>
  <c r="H37" i="7491"/>
  <c r="K41" i="7491"/>
  <c r="J43" i="7491"/>
  <c r="H40" i="7491"/>
  <c r="G46" i="7491" l="1"/>
  <c r="E58" i="3" l="1"/>
  <c r="E185" i="3" l="1"/>
  <c r="E187" i="3"/>
  <c r="E60" i="472"/>
  <c r="E56" i="472"/>
  <c r="E52" i="472"/>
  <c r="E61" i="472"/>
  <c r="E186" i="3"/>
  <c r="E59" i="472"/>
  <c r="E55" i="472"/>
  <c r="E51" i="472"/>
  <c r="E58" i="472"/>
  <c r="E54" i="472"/>
  <c r="E63" i="472"/>
  <c r="E184" i="3"/>
  <c r="E57" i="472"/>
  <c r="E53" i="472"/>
  <c r="E62" i="472"/>
  <c r="E56" i="3"/>
  <c r="E55" i="3"/>
  <c r="E59" i="3"/>
  <c r="E57" i="3"/>
  <c r="E53" i="2" l="1"/>
  <c r="E55" i="2"/>
  <c r="E54" i="2"/>
  <c r="E57" i="2"/>
  <c r="E56" i="2"/>
  <c r="E50" i="472" l="1"/>
  <c r="E49" i="472"/>
  <c r="C81" i="2826"/>
  <c r="F81" i="2826"/>
  <c r="C81" i="472"/>
  <c r="I81" i="7484"/>
  <c r="F81" i="7484"/>
  <c r="L81" i="7484"/>
  <c r="C81" i="110"/>
  <c r="E81" i="110" l="1"/>
  <c r="E74" i="2"/>
  <c r="E76" i="2"/>
  <c r="E75" i="2"/>
  <c r="E77" i="2"/>
  <c r="C81" i="3"/>
  <c r="C7" i="3" s="1"/>
  <c r="C210" i="3"/>
  <c r="C209" i="2"/>
  <c r="C135" i="2" s="1"/>
  <c r="C81" i="2"/>
  <c r="C7" i="2" s="1"/>
  <c r="C81" i="7484"/>
  <c r="G7" i="2826" l="1"/>
  <c r="G6" i="2826"/>
  <c r="G8" i="2826" l="1"/>
  <c r="F41" i="2826"/>
  <c r="C41" i="2826"/>
  <c r="E81" i="2826"/>
  <c r="F7" i="2826"/>
  <c r="H7" i="2826" s="1"/>
  <c r="H41" i="2826" l="1"/>
  <c r="F6" i="2826"/>
  <c r="H6" i="2826" s="1"/>
  <c r="E41" i="2826"/>
  <c r="H81" i="2826"/>
  <c r="F7" i="267"/>
  <c r="E80" i="472"/>
  <c r="E48" i="472"/>
  <c r="E47" i="472"/>
  <c r="E64" i="472"/>
  <c r="E65" i="472"/>
  <c r="E67" i="472"/>
  <c r="E69" i="472"/>
  <c r="E71" i="472"/>
  <c r="E72" i="472"/>
  <c r="E74" i="472"/>
  <c r="E75" i="472"/>
  <c r="E76" i="472"/>
  <c r="E77" i="472"/>
  <c r="E78" i="472"/>
  <c r="E79" i="472"/>
  <c r="J81" i="7484"/>
  <c r="G81" i="7484"/>
  <c r="D81" i="7484"/>
  <c r="M81" i="7484"/>
  <c r="J41" i="7484"/>
  <c r="G41" i="7484"/>
  <c r="E15" i="110"/>
  <c r="E16" i="110"/>
  <c r="E18" i="110"/>
  <c r="E19" i="110"/>
  <c r="E21" i="110"/>
  <c r="E22" i="110"/>
  <c r="E23" i="110"/>
  <c r="E24" i="110"/>
  <c r="E27" i="110"/>
  <c r="E28" i="110"/>
  <c r="E32" i="110"/>
  <c r="E33" i="110"/>
  <c r="E34" i="110"/>
  <c r="E35" i="110"/>
  <c r="E37" i="110"/>
  <c r="E38" i="110"/>
  <c r="E40" i="110"/>
  <c r="D7" i="110"/>
  <c r="D6" i="110"/>
  <c r="E177" i="3"/>
  <c r="E178" i="3"/>
  <c r="E179" i="3"/>
  <c r="E180" i="3"/>
  <c r="E181" i="3"/>
  <c r="E182" i="3"/>
  <c r="E183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176" i="3"/>
  <c r="D127" i="3"/>
  <c r="D135" i="3"/>
  <c r="E107" i="3"/>
  <c r="E108" i="3"/>
  <c r="E109" i="3"/>
  <c r="E110" i="3"/>
  <c r="E111" i="3"/>
  <c r="E113" i="3"/>
  <c r="E114" i="3"/>
  <c r="E116" i="3"/>
  <c r="E117" i="3"/>
  <c r="E119" i="3"/>
  <c r="E120" i="3"/>
  <c r="E121" i="3"/>
  <c r="E122" i="3"/>
  <c r="E123" i="3"/>
  <c r="E124" i="3"/>
  <c r="E10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47" i="3"/>
  <c r="E48" i="3"/>
  <c r="E49" i="3"/>
  <c r="E50" i="3"/>
  <c r="E51" i="3"/>
  <c r="E52" i="3"/>
  <c r="E53" i="3"/>
  <c r="E54" i="3"/>
  <c r="E60" i="3"/>
  <c r="E61" i="3"/>
  <c r="E62" i="3"/>
  <c r="E64" i="3"/>
  <c r="E65" i="3"/>
  <c r="E66" i="3"/>
  <c r="D134" i="3"/>
  <c r="E90" i="3"/>
  <c r="E92" i="3"/>
  <c r="E93" i="3"/>
  <c r="E94" i="3"/>
  <c r="E27" i="3"/>
  <c r="E38" i="3"/>
  <c r="G94" i="3"/>
  <c r="G93" i="3"/>
  <c r="G92" i="3"/>
  <c r="G91" i="3"/>
  <c r="G90" i="3"/>
  <c r="G89" i="3"/>
  <c r="G7" i="267"/>
  <c r="E124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D209" i="2"/>
  <c r="D135" i="2" s="1"/>
  <c r="E177" i="2"/>
  <c r="E178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176" i="2"/>
  <c r="E159" i="2"/>
  <c r="E160" i="2"/>
  <c r="E161" i="2"/>
  <c r="E162" i="2"/>
  <c r="E163" i="2"/>
  <c r="E164" i="2"/>
  <c r="E165" i="2"/>
  <c r="E166" i="2"/>
  <c r="E167" i="2"/>
  <c r="E168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D169" i="2"/>
  <c r="D134" i="2" s="1"/>
  <c r="E179" i="2"/>
  <c r="E184" i="2"/>
  <c r="D127" i="2"/>
  <c r="D81" i="2"/>
  <c r="D7" i="2" s="1"/>
  <c r="D97" i="2"/>
  <c r="D41" i="2"/>
  <c r="D6" i="2" s="1"/>
  <c r="D7" i="472"/>
  <c r="D6" i="472"/>
  <c r="D7" i="267"/>
  <c r="D7" i="2826"/>
  <c r="D6" i="2826"/>
  <c r="C7" i="267"/>
  <c r="C7" i="2826"/>
  <c r="C6" i="2826"/>
  <c r="G123" i="3" l="1"/>
  <c r="G108" i="2"/>
  <c r="G113" i="3"/>
  <c r="G121" i="3"/>
  <c r="G97" i="3"/>
  <c r="E7" i="267"/>
  <c r="D7" i="7484"/>
  <c r="G7" i="7484"/>
  <c r="J7" i="7484"/>
  <c r="M7" i="7484"/>
  <c r="J6" i="7484"/>
  <c r="G116" i="3"/>
  <c r="G109" i="3"/>
  <c r="G117" i="3"/>
  <c r="G108" i="3"/>
  <c r="G124" i="3"/>
  <c r="G112" i="3"/>
  <c r="G120" i="3"/>
  <c r="E93" i="2"/>
  <c r="S9" i="7491"/>
  <c r="T9" i="7491" s="1"/>
  <c r="E89" i="2"/>
  <c r="S5" i="7491"/>
  <c r="E90" i="2"/>
  <c r="S6" i="7491"/>
  <c r="T6" i="7491" s="1"/>
  <c r="E92" i="2"/>
  <c r="S8" i="7491"/>
  <c r="T8" i="7491" s="1"/>
  <c r="R10" i="7491"/>
  <c r="S10" i="7491"/>
  <c r="S7" i="7491"/>
  <c r="T7" i="7491" s="1"/>
  <c r="E6" i="2826"/>
  <c r="E7" i="2826"/>
  <c r="D8" i="472"/>
  <c r="G6" i="7484"/>
  <c r="D8" i="110"/>
  <c r="D136" i="3"/>
  <c r="G106" i="3"/>
  <c r="G110" i="3"/>
  <c r="G114" i="3"/>
  <c r="G118" i="3"/>
  <c r="G122" i="3"/>
  <c r="G107" i="3"/>
  <c r="G111" i="3"/>
  <c r="G115" i="3"/>
  <c r="G119" i="3"/>
  <c r="F8" i="2826"/>
  <c r="H8" i="2826" s="1"/>
  <c r="G93" i="2"/>
  <c r="G110" i="2"/>
  <c r="E165" i="3"/>
  <c r="E153" i="3"/>
  <c r="E145" i="3"/>
  <c r="E38" i="472"/>
  <c r="E30" i="472"/>
  <c r="E22" i="472"/>
  <c r="E162" i="3"/>
  <c r="E154" i="3"/>
  <c r="E146" i="3"/>
  <c r="E31" i="472"/>
  <c r="E27" i="472"/>
  <c r="E19" i="472"/>
  <c r="E167" i="3"/>
  <c r="E163" i="3"/>
  <c r="E159" i="3"/>
  <c r="E155" i="3"/>
  <c r="E151" i="3"/>
  <c r="E147" i="3"/>
  <c r="E143" i="3"/>
  <c r="E40" i="472"/>
  <c r="E36" i="472"/>
  <c r="E32" i="472"/>
  <c r="E28" i="472"/>
  <c r="E24" i="472"/>
  <c r="E20" i="472"/>
  <c r="E16" i="472"/>
  <c r="E142" i="3"/>
  <c r="E161" i="3"/>
  <c r="E157" i="3"/>
  <c r="E149" i="3"/>
  <c r="E34" i="472"/>
  <c r="E26" i="472"/>
  <c r="E18" i="472"/>
  <c r="E166" i="3"/>
  <c r="E158" i="3"/>
  <c r="E150" i="3"/>
  <c r="E39" i="472"/>
  <c r="E35" i="472"/>
  <c r="E23" i="472"/>
  <c r="E15" i="472"/>
  <c r="E168" i="3"/>
  <c r="E164" i="3"/>
  <c r="E160" i="3"/>
  <c r="E156" i="3"/>
  <c r="E152" i="3"/>
  <c r="E148" i="3"/>
  <c r="E144" i="3"/>
  <c r="E14" i="472"/>
  <c r="E37" i="472"/>
  <c r="E33" i="472"/>
  <c r="E29" i="472"/>
  <c r="E25" i="472"/>
  <c r="E21" i="472"/>
  <c r="E17" i="472"/>
  <c r="H7" i="267"/>
  <c r="E40" i="3"/>
  <c r="E32" i="3"/>
  <c r="E24" i="3"/>
  <c r="E16" i="3"/>
  <c r="E37" i="3"/>
  <c r="E25" i="3"/>
  <c r="E17" i="3"/>
  <c r="E34" i="3"/>
  <c r="E30" i="3"/>
  <c r="E26" i="3"/>
  <c r="E22" i="3"/>
  <c r="E18" i="3"/>
  <c r="E36" i="3"/>
  <c r="E28" i="3"/>
  <c r="E20" i="3"/>
  <c r="E33" i="3"/>
  <c r="E29" i="3"/>
  <c r="E39" i="3"/>
  <c r="E31" i="3"/>
  <c r="E23" i="3"/>
  <c r="E15" i="3"/>
  <c r="E59" i="2"/>
  <c r="E71" i="2"/>
  <c r="E64" i="2"/>
  <c r="E80" i="2"/>
  <c r="E72" i="2"/>
  <c r="E68" i="2"/>
  <c r="E65" i="2"/>
  <c r="E51" i="2"/>
  <c r="E78" i="2"/>
  <c r="E70" i="2"/>
  <c r="E63" i="2"/>
  <c r="E79" i="2"/>
  <c r="E67" i="2"/>
  <c r="E60" i="2"/>
  <c r="E50" i="2"/>
  <c r="E47" i="2"/>
  <c r="E73" i="2"/>
  <c r="E69" i="2"/>
  <c r="E66" i="2"/>
  <c r="E62" i="2"/>
  <c r="E58" i="2"/>
  <c r="E52" i="2"/>
  <c r="E48" i="2"/>
  <c r="E40" i="2"/>
  <c r="E28" i="2"/>
  <c r="E20" i="2"/>
  <c r="E14" i="2"/>
  <c r="E33" i="2"/>
  <c r="E25" i="2"/>
  <c r="E17" i="2"/>
  <c r="E38" i="2"/>
  <c r="E34" i="2"/>
  <c r="E30" i="2"/>
  <c r="E26" i="2"/>
  <c r="E22" i="2"/>
  <c r="E36" i="2"/>
  <c r="E32" i="2"/>
  <c r="E24" i="2"/>
  <c r="E16" i="2"/>
  <c r="E37" i="2"/>
  <c r="E29" i="2"/>
  <c r="E21" i="2"/>
  <c r="E39" i="2"/>
  <c r="E35" i="2"/>
  <c r="E31" i="2"/>
  <c r="E27" i="2"/>
  <c r="E19" i="2"/>
  <c r="E15" i="2"/>
  <c r="C41" i="472"/>
  <c r="E21" i="3"/>
  <c r="E63" i="3"/>
  <c r="E80" i="3"/>
  <c r="C8" i="2826"/>
  <c r="E18" i="2"/>
  <c r="E35" i="3"/>
  <c r="E19" i="3"/>
  <c r="F91" i="3"/>
  <c r="E61" i="2"/>
  <c r="E89" i="3"/>
  <c r="C169" i="3"/>
  <c r="C41" i="3"/>
  <c r="C6" i="3" s="1"/>
  <c r="L7" i="7484"/>
  <c r="E118" i="2"/>
  <c r="E175" i="2"/>
  <c r="C127" i="3"/>
  <c r="C135" i="3"/>
  <c r="K81" i="7484"/>
  <c r="E115" i="3"/>
  <c r="E118" i="3"/>
  <c r="E81" i="7484"/>
  <c r="C41" i="110"/>
  <c r="F41" i="7484"/>
  <c r="E23" i="2"/>
  <c r="E14" i="3"/>
  <c r="L41" i="7484"/>
  <c r="K41" i="7484"/>
  <c r="E91" i="3"/>
  <c r="E112" i="3"/>
  <c r="D8" i="2826"/>
  <c r="E106" i="2"/>
  <c r="C127" i="2"/>
  <c r="F121" i="2" s="1"/>
  <c r="E91" i="2"/>
  <c r="C169" i="2"/>
  <c r="C134" i="2" s="1"/>
  <c r="E94" i="2"/>
  <c r="C97" i="2"/>
  <c r="C41" i="2"/>
  <c r="C6" i="2" s="1"/>
  <c r="E49" i="2"/>
  <c r="D8" i="3"/>
  <c r="G92" i="2"/>
  <c r="G114" i="2"/>
  <c r="G122" i="2"/>
  <c r="G118" i="2"/>
  <c r="G119" i="2"/>
  <c r="G115" i="2"/>
  <c r="G111" i="2"/>
  <c r="G107" i="2"/>
  <c r="G106" i="2"/>
  <c r="G121" i="2"/>
  <c r="G117" i="2"/>
  <c r="G113" i="2"/>
  <c r="G109" i="2"/>
  <c r="G123" i="2"/>
  <c r="G124" i="2"/>
  <c r="G120" i="2"/>
  <c r="G116" i="2"/>
  <c r="G112" i="2"/>
  <c r="G94" i="2"/>
  <c r="G90" i="2"/>
  <c r="G89" i="2"/>
  <c r="G91" i="2"/>
  <c r="F109" i="3" l="1"/>
  <c r="G127" i="3"/>
  <c r="J8" i="7484"/>
  <c r="N7" i="7484"/>
  <c r="G8" i="7484"/>
  <c r="E135" i="2"/>
  <c r="D136" i="2"/>
  <c r="E41" i="472"/>
  <c r="E8" i="2826"/>
  <c r="F6" i="7484"/>
  <c r="H6" i="7484" s="1"/>
  <c r="H88" i="7484"/>
  <c r="E6" i="3"/>
  <c r="E169" i="3"/>
  <c r="D8" i="2"/>
  <c r="S12" i="7491"/>
  <c r="T5" i="7491"/>
  <c r="R14" i="7491"/>
  <c r="R18" i="7491" s="1"/>
  <c r="T10" i="7491"/>
  <c r="R12" i="7491"/>
  <c r="D89" i="7484"/>
  <c r="H89" i="7484"/>
  <c r="F117" i="3"/>
  <c r="F93" i="3"/>
  <c r="D88" i="7484"/>
  <c r="F94" i="3"/>
  <c r="F89" i="3"/>
  <c r="E97" i="3"/>
  <c r="F92" i="3"/>
  <c r="C6" i="472"/>
  <c r="E6" i="472" s="1"/>
  <c r="C7" i="472"/>
  <c r="E7" i="472" s="1"/>
  <c r="E81" i="472"/>
  <c r="J7" i="267"/>
  <c r="I7" i="267"/>
  <c r="F90" i="3"/>
  <c r="C7" i="7484"/>
  <c r="E7" i="7484" s="1"/>
  <c r="E209" i="2"/>
  <c r="H41" i="7484"/>
  <c r="C134" i="3"/>
  <c r="E134" i="3" s="1"/>
  <c r="E41" i="3"/>
  <c r="F115" i="3"/>
  <c r="E7" i="2"/>
  <c r="F108" i="3"/>
  <c r="I6" i="7484"/>
  <c r="K6" i="7484" s="1"/>
  <c r="E135" i="3"/>
  <c r="F107" i="3"/>
  <c r="F111" i="3"/>
  <c r="F124" i="3"/>
  <c r="F110" i="3"/>
  <c r="N81" i="7484"/>
  <c r="E210" i="3"/>
  <c r="F112" i="3"/>
  <c r="F118" i="3"/>
  <c r="F116" i="3"/>
  <c r="F114" i="3"/>
  <c r="F119" i="3"/>
  <c r="F113" i="3"/>
  <c r="F106" i="3"/>
  <c r="F122" i="3"/>
  <c r="E127" i="3"/>
  <c r="F121" i="3"/>
  <c r="F120" i="3"/>
  <c r="F123" i="3"/>
  <c r="C7" i="110"/>
  <c r="E7" i="110" s="1"/>
  <c r="E81" i="3"/>
  <c r="H81" i="7484"/>
  <c r="F7" i="7484"/>
  <c r="I7" i="7484"/>
  <c r="K7" i="7484" s="1"/>
  <c r="C6" i="110"/>
  <c r="E41" i="110"/>
  <c r="C6" i="7484"/>
  <c r="J89" i="7484"/>
  <c r="F89" i="7484"/>
  <c r="J88" i="7484"/>
  <c r="F88" i="7484"/>
  <c r="L6" i="7484"/>
  <c r="F107" i="2"/>
  <c r="F113" i="2"/>
  <c r="F106" i="2"/>
  <c r="F110" i="2"/>
  <c r="F120" i="2"/>
  <c r="F119" i="2"/>
  <c r="F116" i="2"/>
  <c r="F122" i="2"/>
  <c r="F109" i="2"/>
  <c r="F112" i="2"/>
  <c r="F115" i="2"/>
  <c r="F123" i="2"/>
  <c r="F124" i="2"/>
  <c r="F114" i="2"/>
  <c r="F111" i="2"/>
  <c r="F108" i="2"/>
  <c r="F117" i="2"/>
  <c r="E127" i="2"/>
  <c r="F118" i="2"/>
  <c r="C136" i="2"/>
  <c r="E136" i="2" s="1"/>
  <c r="E169" i="2"/>
  <c r="F93" i="2"/>
  <c r="E97" i="2"/>
  <c r="F92" i="2"/>
  <c r="F91" i="2"/>
  <c r="F90" i="2"/>
  <c r="F89" i="2"/>
  <c r="F94" i="2"/>
  <c r="E41" i="2"/>
  <c r="E81" i="2"/>
  <c r="G127" i="2"/>
  <c r="G97" i="2"/>
  <c r="F8" i="7484" l="1"/>
  <c r="H8" i="7484" s="1"/>
  <c r="H90" i="7484"/>
  <c r="R15" i="7491"/>
  <c r="G89" i="7484"/>
  <c r="C89" i="7484"/>
  <c r="D90" i="7484"/>
  <c r="F97" i="3"/>
  <c r="C8" i="472"/>
  <c r="E8" i="472" s="1"/>
  <c r="C136" i="3"/>
  <c r="E136" i="3" s="1"/>
  <c r="C8" i="2"/>
  <c r="E8" i="2" s="1"/>
  <c r="I89" i="7484"/>
  <c r="I8" i="7484"/>
  <c r="K8" i="7484" s="1"/>
  <c r="F127" i="3"/>
  <c r="E6" i="2"/>
  <c r="C8" i="7484"/>
  <c r="H7" i="7484"/>
  <c r="E89" i="7484"/>
  <c r="C8" i="3"/>
  <c r="E8" i="3" s="1"/>
  <c r="E7" i="3"/>
  <c r="C88" i="7484"/>
  <c r="E88" i="7484"/>
  <c r="E134" i="2"/>
  <c r="C8" i="110"/>
  <c r="E8" i="110" s="1"/>
  <c r="E6" i="110"/>
  <c r="L8" i="7484"/>
  <c r="G88" i="7484"/>
  <c r="I88" i="7484"/>
  <c r="F127" i="2"/>
  <c r="F97" i="2"/>
  <c r="C90" i="7484" l="1"/>
  <c r="G90" i="7484"/>
  <c r="M41" i="7484" l="1"/>
  <c r="D41" i="7484"/>
  <c r="M6" i="7484" l="1"/>
  <c r="M8" i="7484" s="1"/>
  <c r="N8" i="7484" s="1"/>
  <c r="N41" i="7484"/>
  <c r="E41" i="7484"/>
  <c r="D6" i="7484"/>
  <c r="N6" i="7484" l="1"/>
  <c r="D8" i="7484"/>
  <c r="E8" i="7484" s="1"/>
  <c r="E6" i="7484"/>
  <c r="F6" i="267" l="1"/>
  <c r="G6" i="267"/>
  <c r="G8" i="267" s="1"/>
  <c r="H6" i="267" l="1"/>
  <c r="F8" i="267"/>
  <c r="H8" i="267" s="1"/>
  <c r="C6" i="267" l="1"/>
  <c r="D6" i="267"/>
  <c r="D8" i="267" s="1"/>
  <c r="E6" i="267" l="1"/>
  <c r="C8" i="267"/>
  <c r="E8" i="267" s="1"/>
  <c r="J6" i="267"/>
  <c r="I6" i="267"/>
</calcChain>
</file>

<file path=xl/sharedStrings.xml><?xml version="1.0" encoding="utf-8"?>
<sst xmlns="http://schemas.openxmlformats.org/spreadsheetml/2006/main" count="3736" uniqueCount="337">
  <si>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</si>
  <si>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</si>
  <si>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</si>
  <si>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</si>
  <si>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</si>
  <si>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</si>
  <si>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</si>
  <si>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</si>
  <si>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</si>
  <si>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</si>
  <si>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</si>
  <si>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</si>
  <si>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</si>
  <si>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</si>
  <si>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</si>
  <si>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</si>
  <si>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</si>
  <si>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</si>
  <si>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</si>
  <si>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</si>
  <si>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</si>
  <si>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</si>
  <si>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</si>
  <si>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</si>
  <si>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</si>
  <si>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</si>
  <si>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</si>
  <si>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</si>
  <si>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</si>
  <si>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</si>
  <si>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</si>
  <si>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</si>
  <si>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</si>
  <si>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X</t>
  </si>
  <si>
    <t>`</t>
  </si>
  <si>
    <t>Reasekuracja czynna</t>
  </si>
  <si>
    <t>MACIF ŻYCIE TUW</t>
  </si>
  <si>
    <t>Zakład ubezpieczeń</t>
  </si>
  <si>
    <t xml:space="preserve">Składka </t>
  </si>
  <si>
    <t xml:space="preserve"> </t>
  </si>
  <si>
    <t>Grupa III Ubezpieczenia na życie, jeżeli są związane z ubezpieczeniowym funduszem kapitałowym</t>
  </si>
  <si>
    <t>AEGON SA</t>
  </si>
  <si>
    <t>AXA ŻYCIE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</si>
  <si>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</si>
  <si>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</si>
  <si>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</si>
  <si>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</si>
  <si>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</si>
  <si>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</si>
  <si>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</si>
  <si>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</si>
  <si>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POLISA - ŻYCIE SA</t>
  </si>
  <si>
    <t>UNIQA ŻYCIE SA</t>
  </si>
  <si>
    <t>ALLIANZ POLSKA SA</t>
  </si>
  <si>
    <t>AVIVA - OGÓLNE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</si>
  <si>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</si>
  <si>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</si>
  <si>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</si>
  <si>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</si>
  <si>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</si>
  <si>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</si>
  <si>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</si>
  <si>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</si>
  <si>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</si>
  <si>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</si>
  <si>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</si>
  <si>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</si>
  <si>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</si>
  <si>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</si>
  <si>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</si>
  <si>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</si>
  <si>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ERGO HESTIA STUnŻ SA</t>
  </si>
  <si>
    <t>REJENT LIFE TUW</t>
  </si>
  <si>
    <t>CONCORDIA POLSKA TUW</t>
  </si>
  <si>
    <t>CUPRUM TUW</t>
  </si>
  <si>
    <t>TUW TUW</t>
  </si>
  <si>
    <t>TUZ TUW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</si>
  <si>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</si>
  <si>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</si>
  <si>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</si>
  <si>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</si>
  <si>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</si>
  <si>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</si>
  <si>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</si>
  <si>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</si>
  <si>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</si>
  <si>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</si>
  <si>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</si>
  <si>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</si>
  <si>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</si>
  <si>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</si>
  <si>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2015</t>
  </si>
  <si>
    <t>AVIVA ŻYCIE SA</t>
  </si>
  <si>
    <t>PKO ŻYCIE SA</t>
  </si>
  <si>
    <t>POCZTOWE ŻYCIE  SA</t>
  </si>
  <si>
    <t>PRAMERICA ŻYCIE SA</t>
  </si>
  <si>
    <t>VIENNA LIFE SA</t>
  </si>
  <si>
    <t>2016</t>
  </si>
  <si>
    <t>MEDICUM TUW</t>
  </si>
  <si>
    <t>PKO TU SA</t>
  </si>
  <si>
    <t>PZUW TUW</t>
  </si>
  <si>
    <t>32.</t>
  </si>
  <si>
    <t>33.</t>
  </si>
  <si>
    <t>2014</t>
  </si>
  <si>
    <t>34.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</si>
  <si>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</si>
  <si>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</si>
  <si>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</si>
  <si>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</si>
  <si>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</si>
  <si>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</si>
  <si>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</si>
  <si>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</si>
  <si>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</si>
  <si>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</si>
  <si>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</si>
  <si>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</si>
  <si>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</si>
  <si>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</si>
  <si>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</si>
  <si>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</si>
  <si>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</si>
  <si>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</si>
  <si>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</si>
  <si>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</si>
  <si>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</si>
  <si>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</si>
  <si>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</si>
  <si>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</si>
  <si>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</si>
  <si>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</si>
  <si>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</si>
  <si>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</si>
  <si>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</si>
  <si>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</si>
  <si>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</si>
  <si>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</si>
  <si>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</si>
  <si>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</si>
  <si>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</si>
  <si>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</si>
  <si>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</si>
  <si>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</si>
  <si>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</si>
  <si>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</si>
  <si>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</si>
  <si>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</si>
  <si>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</si>
  <si>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</si>
  <si>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</si>
  <si>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</si>
  <si>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</si>
  <si>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M.A.T.</t>
  </si>
  <si>
    <t>Gross written premium in PLN thousand</t>
  </si>
  <si>
    <t>Gross written premium in PLN thousand in Life</t>
  </si>
  <si>
    <t>Gross written premium in PLN thousand in Non-life</t>
  </si>
  <si>
    <t>No.</t>
  </si>
  <si>
    <t>Branch</t>
  </si>
  <si>
    <t>Gross written premium</t>
  </si>
  <si>
    <t>Dynamics</t>
  </si>
  <si>
    <t>Name of the insurer</t>
  </si>
  <si>
    <t>Non-life</t>
  </si>
  <si>
    <t>Life</t>
  </si>
  <si>
    <t xml:space="preserve">Branch </t>
  </si>
  <si>
    <t>Total</t>
  </si>
  <si>
    <t>Gross written premium in PLN thousand according to risk classes in Life</t>
  </si>
  <si>
    <t>Gross written premium in PLN thousand according to risk classes in Non-life</t>
  </si>
  <si>
    <t>Details</t>
  </si>
  <si>
    <t>Share in total gross written premium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</si>
  <si>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</si>
  <si>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</si>
  <si>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</si>
  <si>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</si>
  <si>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</si>
  <si>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</si>
  <si>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</si>
  <si>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</si>
  <si>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</si>
  <si>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</si>
  <si>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</si>
  <si>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</si>
  <si>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</si>
  <si>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</si>
  <si>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VII Goods in transit insurance, covering all damage to or loss of goods in transit, irrespective of the form of transport</t>
  </si>
  <si>
    <t>Premium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</si>
  <si>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</si>
  <si>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</si>
  <si>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</si>
  <si>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</si>
  <si>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</si>
  <si>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</si>
  <si>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</si>
  <si>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</si>
  <si>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</si>
  <si>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</si>
  <si>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Premium earned – net of reinsurance in PLN thousand</t>
  </si>
  <si>
    <t>Premium earned – net of reinsurance in PLN thousand in Life</t>
  </si>
  <si>
    <t>Premium earned – net of reinsurance in PLN thousand in Non-life</t>
  </si>
  <si>
    <t>Gross claims and benefits paid in PLN thousand</t>
  </si>
  <si>
    <t>Gross claims and benefits paid</t>
  </si>
  <si>
    <t>Gross claims and benefits paid in PLN thousand in Life</t>
  </si>
  <si>
    <t>Gross claims and benefits paid in PLN thousand in Non-life</t>
  </si>
  <si>
    <t>Gross claims and benefits paid in PLN thousand according to risk classes in Life</t>
  </si>
  <si>
    <t xml:space="preserve">Share in total 
gross claims and benefits paid
</t>
  </si>
  <si>
    <t>Share in total 
gross claims and benefits paid</t>
  </si>
  <si>
    <t>Claims and benefits paid – net of reinsurance in PLN thousand</t>
  </si>
  <si>
    <t>Claims and benefits paid – net of reinsurance in PLN thousand in Life</t>
  </si>
  <si>
    <t>Gross claims and benefits paid in PLN thousand according to risk classes in Non-life</t>
  </si>
  <si>
    <t>Claims and benefits paid – net of reinsurance in PLN thousand in Non-life</t>
  </si>
  <si>
    <t>Claims and benefits paid 
– net of reinsurance</t>
  </si>
  <si>
    <t xml:space="preserve">Claims and benefits paid 
– net of reinsurance </t>
  </si>
  <si>
    <t>Technical insurance result in PLN thousand</t>
  </si>
  <si>
    <t>Technical insurance result in PLN thousand in Life</t>
  </si>
  <si>
    <t>Technical insurance result in PLN thousand in Non-life</t>
  </si>
  <si>
    <t>Technical insurance result</t>
  </si>
  <si>
    <t>Costs of insurance activity in PLN thousand</t>
  </si>
  <si>
    <t xml:space="preserve">Costs of insurance activity in PLN thousand in Life </t>
  </si>
  <si>
    <t xml:space="preserve">Costs of insurance activity in PLN thousand in Non-life </t>
  </si>
  <si>
    <t>Costs of insurance activity</t>
  </si>
  <si>
    <t>Acquisition costs</t>
  </si>
  <si>
    <t>Administration costs</t>
  </si>
  <si>
    <t>Commission received</t>
  </si>
  <si>
    <t>Acquisition costs and administration costs and their share in the gross written premium in PLN thousand</t>
  </si>
  <si>
    <t>Acquisition costs and administration costs and their share in the gross written premium in PLN thousand in Life</t>
  </si>
  <si>
    <t>Acquisition costs and administration costs and their share in the gross written premium in PLN thousand in Non life</t>
  </si>
  <si>
    <t>Share in the gross written premium</t>
  </si>
  <si>
    <t>Gross technical provisions in PLN thousand in Non-life</t>
  </si>
  <si>
    <t>Gross technical provisions in PLN thousand</t>
  </si>
  <si>
    <t>Gross technical provisions in PLN thousand in Life</t>
  </si>
  <si>
    <t>Gross technical provisions</t>
  </si>
  <si>
    <t xml:space="preserve">  </t>
  </si>
  <si>
    <t>Investments in PLN thousand in Non-life</t>
  </si>
  <si>
    <t>Investments in PLN thousand</t>
  </si>
  <si>
    <t>Investments in PLN thousand in Life</t>
  </si>
  <si>
    <t>Investments</t>
  </si>
  <si>
    <t>Income on investments</t>
  </si>
  <si>
    <t>Return on investments</t>
  </si>
  <si>
    <t xml:space="preserve">Gross and net financial result in PLN thousand </t>
  </si>
  <si>
    <t>Gross and net financial result in PLN thousand in Life</t>
  </si>
  <si>
    <t>Gross and net financial result in PLN thousand in Non-life</t>
  </si>
  <si>
    <t>Gross financial result</t>
  </si>
  <si>
    <t>Net financial result</t>
  </si>
  <si>
    <t>Outward reinsurance ‒ share of reinsurance in the gross written premium in PLN thousand</t>
  </si>
  <si>
    <t>Outward reinsurance ‒ share of reinsurance in the gross written premium in PLN thousand in Life</t>
  </si>
  <si>
    <t>Share of reinsurance in the gross written premium</t>
  </si>
  <si>
    <t>Outward reinsurance ‒ share of reinsurance in the gross written premium in PLN thousand in Non-life</t>
  </si>
  <si>
    <t>Outward reinsurance ‒ share of reinsurers in gross claims and benefits paid in PLN thousand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</si>
  <si>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</si>
  <si>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</si>
  <si>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Share of reinsurers in gross claims and benefits paid</t>
  </si>
  <si>
    <t>Change in pp</t>
  </si>
  <si>
    <t xml:space="preserve">Inward reinsurance ‒ gross written premium in PLN thousand </t>
  </si>
  <si>
    <t xml:space="preserve">Inward reinsurance gross written premium </t>
  </si>
  <si>
    <t>Share of inward reinsurance in total gross written premium</t>
  </si>
  <si>
    <t xml:space="preserve">Inward reinsurance ‒ gross claims and benefits paid in PLN thousand </t>
  </si>
  <si>
    <t>Inward reinsurance gross claims and benefits paid</t>
  </si>
  <si>
    <t>Retention ratio in Life</t>
  </si>
  <si>
    <t>Retention ratio</t>
  </si>
  <si>
    <t>Retention ratio in Non-life</t>
  </si>
  <si>
    <t>Claims retention ratio</t>
  </si>
  <si>
    <t>Claims retention ratio in Life</t>
  </si>
  <si>
    <t>Claims retention ratio in Non-life</t>
  </si>
  <si>
    <t>Gross claims ratio</t>
  </si>
  <si>
    <t>Gross claims ratio in Life</t>
  </si>
  <si>
    <t>Gross claims ratio in Non-life</t>
  </si>
  <si>
    <t>Net claims ratio</t>
  </si>
  <si>
    <t>Net claims ratio in Life</t>
  </si>
  <si>
    <t>Net claims ratio in Non-life</t>
  </si>
  <si>
    <t>Gross technical provisions to gross written premium</t>
  </si>
  <si>
    <t>Gross technical provisions to gross written premium in Life</t>
  </si>
  <si>
    <t>Gross technical provisions to gross written premium in Non-life</t>
  </si>
  <si>
    <t>Provisions level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</si>
  <si>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</si>
  <si>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</si>
  <si>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</si>
  <si>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</si>
  <si>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</si>
  <si>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</si>
  <si>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</si>
  <si>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</si>
  <si>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</si>
  <si>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Life insurance</t>
  </si>
  <si>
    <t>Accident insurance</t>
  </si>
  <si>
    <t>Other insurance</t>
  </si>
  <si>
    <t>Type of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</si>
  <si>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</si>
  <si>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</si>
  <si>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</si>
  <si>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</si>
  <si>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</si>
  <si>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</si>
  <si>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Insurance market structure according to gross written premium</t>
  </si>
  <si>
    <t>Insurance market structure according to Life gross written premium</t>
  </si>
  <si>
    <t>Insurance market structure according to Non-life gross written premium</t>
  </si>
  <si>
    <t>Insurer</t>
  </si>
  <si>
    <t>OTHER</t>
  </si>
  <si>
    <t>Year</t>
  </si>
  <si>
    <t>Population in thousand</t>
  </si>
  <si>
    <t>Years</t>
  </si>
  <si>
    <t>Number of insurance companies</t>
  </si>
  <si>
    <t>Share of foreign capital in the total of share capitals (in %)</t>
  </si>
  <si>
    <t>Gross written premium per capita (in PLN*)</t>
  </si>
  <si>
    <t>investments (type B)</t>
  </si>
  <si>
    <t>investments for the account and at the risk of life insurance policyholders (type C)</t>
  </si>
  <si>
    <r>
      <rPr>
        <b/>
        <sz val="10"/>
        <rFont val="Arial"/>
        <family val="2"/>
        <charset val="238"/>
      </rPr>
      <t>Life</t>
    </r>
    <r>
      <rPr>
        <sz val="10"/>
        <rFont val="Arial"/>
        <family val="2"/>
        <charset val="238"/>
      </rPr>
      <t>, including:</t>
    </r>
  </si>
  <si>
    <t>Class I</t>
  </si>
  <si>
    <t>Class II</t>
  </si>
  <si>
    <t>Class IV</t>
  </si>
  <si>
    <t>Class V</t>
  </si>
  <si>
    <t>Structure of gross written premium according to classes in Life (in %)</t>
  </si>
  <si>
    <t>Structure of gross written premium according to types of insurance activity in Non-life (in %)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</si>
  <si>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</si>
  <si>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</si>
  <si>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</si>
  <si>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</si>
  <si>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</si>
  <si>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</si>
  <si>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</si>
  <si>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</si>
  <si>
    <t>2017</t>
  </si>
  <si>
    <t>*) Amounts in PLN were expressed in real values from 2017 taking into account the inflation rates published by the Central Statistical Office (GUS).</t>
  </si>
  <si>
    <t>Number of population in Poland in 2006–2017, Central Statistical Office data</t>
  </si>
  <si>
    <t>17/16</t>
  </si>
  <si>
    <t>BZWBK-AVIVA TUnŻ SA</t>
  </si>
  <si>
    <t>SALTUS ŻYCIE SA</t>
  </si>
  <si>
    <t>BZWBK-AVIVA TUO SA</t>
  </si>
  <si>
    <t>NATIONALE NEDERLANDEN TU SA</t>
  </si>
  <si>
    <t>SALTUS TUW</t>
  </si>
  <si>
    <r>
      <t xml:space="preserve">Life insurance </t>
    </r>
    <r>
      <rPr>
        <sz val="11"/>
        <color rgb="FF333333"/>
        <rFont val="Arial"/>
        <family val="2"/>
        <charset val="238"/>
      </rPr>
      <t>associated with insurance capital fund</t>
    </r>
  </si>
  <si>
    <t>Basic indicators describing development of the Polish insurance market in 2008‒2017</t>
  </si>
  <si>
    <t>Share capitals (in PLN mln)</t>
  </si>
  <si>
    <t>Gross written premium  (in PLN mln)</t>
  </si>
  <si>
    <t>Gross claims and benefits paid  (in PLN mln)</t>
  </si>
  <si>
    <t>Investments (in PLN mln)</t>
  </si>
  <si>
    <t>Inflation rate in 2017 = 2,0%</t>
  </si>
  <si>
    <t>Changes in the insurance structure in Poland in 2008‒2017</t>
  </si>
  <si>
    <t>Share of inward reinsurance in total gross claims and benefits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</si>
</sst>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_-* #,##0.0000\ _z_ł_-;\-* #,##0.0000\ _z_ł_-;_-* &quot;-&quot;??\ _z_ł_-;_-@_-"/>
    <numFmt numFmtId="171" formatCode="0.000%"/>
    <numFmt numFmtId="172" formatCode="_-* #,##0.000\ _z_ł_-;\-* #,##0.000\ _z_ł_-;_-* &quot;-&quot;??\ _z_ł_-;_-@_-"/>
    <numFmt numFmtId="173" formatCode="#,##0.000000"/>
    <numFmt numFmtId="174" formatCode="#,##0.00000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name val="Arial"/>
      <family val="2"/>
    </font>
    <font>
      <b/>
      <sz val="11"/>
      <color indexed="10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0">
    <xf numFmtId="0" fontId="0" fillId="0" borderId="0" xfId="0"/>
    <xf numFmtId="164" fontId="9" fillId="0" borderId="0" xfId="2" applyNumberFormat="1" applyFont="1" applyFill="1" applyAlignment="1">
      <alignment horizontal="centerContinuous" vertical="center"/>
    </xf>
    <xf numFmtId="3" fontId="9" fillId="0" borderId="0" xfId="1" applyNumberFormat="1" applyFont="1" applyFill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right" vertical="center"/>
    </xf>
    <xf numFmtId="169" fontId="9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Continuous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Alignment="1">
      <alignment horizontal="centerContinuous" vertical="center"/>
    </xf>
    <xf numFmtId="164" fontId="13" fillId="0" borderId="0" xfId="1" applyNumberFormat="1" applyFont="1" applyFill="1" applyAlignment="1">
      <alignment horizontal="centerContinuous" vertical="center"/>
    </xf>
    <xf numFmtId="164" fontId="13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164" fontId="14" fillId="0" borderId="0" xfId="2" applyNumberFormat="1" applyFont="1" applyFill="1" applyAlignment="1">
      <alignment horizontal="centerContinuous" vertical="center"/>
    </xf>
    <xf numFmtId="3" fontId="14" fillId="0" borderId="0" xfId="1" applyNumberFormat="1" applyFont="1" applyFill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13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horizontal="centerContinuous" vertical="center"/>
    </xf>
    <xf numFmtId="3" fontId="13" fillId="0" borderId="11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Alignment="1">
      <alignment horizontal="centerContinuous" vertical="center"/>
    </xf>
    <xf numFmtId="164" fontId="2" fillId="0" borderId="0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Continuous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0" fontId="3" fillId="0" borderId="5" xfId="1" applyNumberFormat="1" applyFont="1" applyFill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center" vertical="center"/>
    </xf>
    <xf numFmtId="164" fontId="14" fillId="0" borderId="0" xfId="2" applyNumberFormat="1" applyFont="1" applyFill="1" applyAlignment="1">
      <alignment vertical="center"/>
    </xf>
    <xf numFmtId="10" fontId="14" fillId="0" borderId="0" xfId="2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3" fontId="9" fillId="0" borderId="0" xfId="1" applyNumberFormat="1" applyFont="1" applyFill="1" applyAlignment="1"/>
    <xf numFmtId="3" fontId="3" fillId="0" borderId="0" xfId="0" applyNumberFormat="1" applyFont="1" applyFill="1" applyBorder="1" applyAlignment="1"/>
    <xf numFmtId="3" fontId="3" fillId="0" borderId="0" xfId="0" quotePrefix="1" applyNumberFormat="1" applyFont="1" applyFill="1" applyBorder="1" applyAlignment="1"/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>
      <alignment horizontal="right"/>
    </xf>
    <xf numFmtId="164" fontId="3" fillId="0" borderId="16" xfId="0" quotePrefix="1" applyNumberFormat="1" applyFont="1" applyFill="1" applyBorder="1" applyAlignment="1">
      <alignment horizontal="right"/>
    </xf>
    <xf numFmtId="0" fontId="3" fillId="0" borderId="17" xfId="0" applyFont="1" applyFill="1" applyBorder="1" applyAlignment="1"/>
    <xf numFmtId="3" fontId="9" fillId="0" borderId="17" xfId="1" applyNumberFormat="1" applyFont="1" applyFill="1" applyBorder="1" applyAlignment="1"/>
    <xf numFmtId="0" fontId="7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6" xfId="1" quotePrefix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169" fontId="9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3" fontId="9" fillId="0" borderId="0" xfId="1" applyNumberFormat="1" applyFont="1" applyFill="1" applyAlignment="1">
      <alignment horizontal="right" vertical="center"/>
    </xf>
    <xf numFmtId="164" fontId="13" fillId="0" borderId="6" xfId="2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>
      <alignment vertical="center"/>
    </xf>
    <xf numFmtId="164" fontId="6" fillId="0" borderId="5" xfId="2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Fill="1" applyAlignment="1"/>
    <xf numFmtId="0" fontId="3" fillId="0" borderId="4" xfId="1" applyFont="1" applyFill="1" applyBorder="1" applyAlignment="1">
      <alignment horizontal="center" vertical="center"/>
    </xf>
    <xf numFmtId="4" fontId="18" fillId="0" borderId="0" xfId="1" applyNumberFormat="1" applyFont="1" applyFill="1" applyAlignment="1">
      <alignment vertical="center"/>
    </xf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19" fillId="0" borderId="0" xfId="0" applyFont="1"/>
    <xf numFmtId="0" fontId="19" fillId="2" borderId="0" xfId="0" applyFont="1" applyFill="1"/>
    <xf numFmtId="3" fontId="20" fillId="0" borderId="0" xfId="0" applyNumberFormat="1" applyFont="1"/>
    <xf numFmtId="4" fontId="20" fillId="0" borderId="0" xfId="0" applyNumberFormat="1" applyFont="1"/>
    <xf numFmtId="3" fontId="19" fillId="2" borderId="0" xfId="0" applyNumberFormat="1" applyFont="1" applyFill="1"/>
    <xf numFmtId="4" fontId="19" fillId="2" borderId="0" xfId="0" applyNumberFormat="1" applyFont="1" applyFill="1"/>
    <xf numFmtId="4" fontId="0" fillId="0" borderId="0" xfId="0" applyNumberForma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right" vertical="center"/>
    </xf>
    <xf numFmtId="164" fontId="13" fillId="0" borderId="6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centerContinuous" vertical="center"/>
    </xf>
    <xf numFmtId="0" fontId="21" fillId="0" borderId="0" xfId="6" applyFill="1" applyAlignment="1"/>
    <xf numFmtId="0" fontId="12" fillId="0" borderId="0" xfId="0" applyFont="1" applyFill="1" applyBorder="1" applyAlignment="1">
      <alignment vertical="center"/>
    </xf>
    <xf numFmtId="164" fontId="20" fillId="0" borderId="0" xfId="7" applyNumberFormat="1" applyFont="1"/>
    <xf numFmtId="0" fontId="22" fillId="0" borderId="0" xfId="0" applyFont="1"/>
    <xf numFmtId="0" fontId="3" fillId="0" borderId="4" xfId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9" xfId="1" applyFont="1" applyFill="1" applyBorder="1" applyAlignment="1">
      <alignment horizontal="left" wrapText="1"/>
    </xf>
    <xf numFmtId="0" fontId="3" fillId="0" borderId="9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0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3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4" xfId="1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164" fontId="13" fillId="0" borderId="6" xfId="1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horizontal="center" vertical="center"/>
    </xf>
    <xf numFmtId="4" fontId="14" fillId="0" borderId="0" xfId="1" applyNumberFormat="1" applyFont="1" applyFill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" fontId="13" fillId="0" borderId="6" xfId="1" quotePrefix="1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3" fontId="6" fillId="0" borderId="9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right" vertical="center"/>
    </xf>
    <xf numFmtId="164" fontId="13" fillId="0" borderId="3" xfId="1" applyNumberFormat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3" fontId="13" fillId="0" borderId="4" xfId="1" applyNumberFormat="1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0" fontId="6" fillId="0" borderId="5" xfId="1" applyNumberFormat="1" applyFont="1" applyFill="1" applyBorder="1" applyAlignment="1">
      <alignment vertical="center"/>
    </xf>
    <xf numFmtId="10" fontId="6" fillId="0" borderId="15" xfId="1" applyNumberFormat="1" applyFont="1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1" fontId="6" fillId="0" borderId="3" xfId="1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wrapText="1"/>
    </xf>
    <xf numFmtId="0" fontId="6" fillId="0" borderId="9" xfId="0" applyFont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70" fontId="14" fillId="0" borderId="0" xfId="4" applyNumberFormat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3" fontId="6" fillId="0" borderId="4" xfId="1" applyNumberFormat="1" applyFont="1" applyFill="1" applyBorder="1" applyAlignment="1">
      <alignment horizontal="right" vertical="center"/>
    </xf>
    <xf numFmtId="3" fontId="23" fillId="0" borderId="4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Continuous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3" fontId="24" fillId="0" borderId="3" xfId="1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23" fillId="0" borderId="5" xfId="1" applyFont="1" applyFill="1" applyBorder="1" applyAlignment="1">
      <alignment horizontal="center" vertical="center"/>
    </xf>
    <xf numFmtId="3" fontId="17" fillId="0" borderId="6" xfId="1" applyNumberFormat="1" applyFont="1" applyFill="1" applyBorder="1" applyAlignment="1">
      <alignment vertical="center"/>
    </xf>
    <xf numFmtId="3" fontId="24" fillId="0" borderId="4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4" fontId="14" fillId="0" borderId="0" xfId="2" applyNumberFormat="1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4" fontId="13" fillId="0" borderId="0" xfId="1" applyNumberFormat="1" applyFont="1" applyFill="1" applyAlignment="1">
      <alignment vertical="center"/>
    </xf>
    <xf numFmtId="0" fontId="25" fillId="0" borderId="3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4" fontId="27" fillId="0" borderId="0" xfId="2" applyNumberFormat="1" applyFont="1" applyFill="1" applyAlignment="1">
      <alignment horizontal="centerContinuous" vertical="center"/>
    </xf>
    <xf numFmtId="3" fontId="27" fillId="0" borderId="0" xfId="1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2" xfId="0" applyNumberFormat="1" applyFont="1" applyFill="1" applyBorder="1" applyAlignment="1">
      <alignment horizontal="centerContinuous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/>
    </xf>
    <xf numFmtId="164" fontId="24" fillId="0" borderId="4" xfId="1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169" fontId="14" fillId="0" borderId="0" xfId="1" applyNumberFormat="1" applyFont="1" applyFill="1" applyAlignment="1">
      <alignment vertical="center"/>
    </xf>
    <xf numFmtId="3" fontId="13" fillId="0" borderId="1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3" fontId="6" fillId="0" borderId="13" xfId="3" applyNumberFormat="1" applyFont="1" applyFill="1" applyBorder="1" applyAlignment="1">
      <alignment vertical="center"/>
    </xf>
    <xf numFmtId="164" fontId="6" fillId="0" borderId="9" xfId="3" applyNumberFormat="1" applyFont="1" applyFill="1" applyBorder="1" applyAlignment="1">
      <alignment horizontal="right" vertical="center"/>
    </xf>
    <xf numFmtId="165" fontId="6" fillId="0" borderId="4" xfId="3" applyNumberFormat="1" applyFont="1" applyFill="1" applyBorder="1" applyAlignment="1">
      <alignment horizontal="right" vertical="center"/>
    </xf>
    <xf numFmtId="3" fontId="13" fillId="0" borderId="6" xfId="1" applyNumberFormat="1" applyFont="1" applyFill="1" applyBorder="1" applyAlignment="1">
      <alignment horizontal="right" vertical="center"/>
    </xf>
    <xf numFmtId="164" fontId="13" fillId="0" borderId="6" xfId="3" applyNumberFormat="1" applyFont="1" applyFill="1" applyBorder="1" applyAlignment="1">
      <alignment horizontal="right" vertical="center"/>
    </xf>
    <xf numFmtId="165" fontId="13" fillId="0" borderId="6" xfId="3" applyNumberFormat="1" applyFont="1" applyFill="1" applyBorder="1" applyAlignment="1">
      <alignment horizontal="right" vertical="center"/>
    </xf>
    <xf numFmtId="3" fontId="6" fillId="0" borderId="13" xfId="3" applyNumberFormat="1" applyFont="1" applyFill="1" applyBorder="1" applyAlignment="1">
      <alignment horizontal="right" vertical="center"/>
    </xf>
    <xf numFmtId="3" fontId="13" fillId="0" borderId="11" xfId="3" applyNumberFormat="1" applyFont="1" applyFill="1" applyBorder="1" applyAlignment="1">
      <alignment vertical="center"/>
    </xf>
    <xf numFmtId="164" fontId="13" fillId="0" borderId="12" xfId="3" applyNumberFormat="1" applyFont="1" applyFill="1" applyBorder="1" applyAlignment="1">
      <alignment horizontal="right" vertical="center"/>
    </xf>
    <xf numFmtId="3" fontId="6" fillId="0" borderId="3" xfId="3" applyNumberFormat="1" applyFont="1" applyFill="1" applyBorder="1" applyAlignment="1">
      <alignment vertical="center"/>
    </xf>
    <xf numFmtId="164" fontId="6" fillId="0" borderId="10" xfId="3" applyNumberFormat="1" applyFont="1" applyFill="1" applyBorder="1" applyAlignment="1">
      <alignment vertical="center"/>
    </xf>
    <xf numFmtId="3" fontId="6" fillId="0" borderId="5" xfId="3" applyNumberFormat="1" applyFont="1" applyFill="1" applyBorder="1" applyAlignment="1">
      <alignment vertical="center"/>
    </xf>
    <xf numFmtId="164" fontId="6" fillId="0" borderId="13" xfId="3" applyNumberFormat="1" applyFont="1" applyFill="1" applyBorder="1" applyAlignment="1">
      <alignment vertical="center"/>
    </xf>
    <xf numFmtId="3" fontId="13" fillId="0" borderId="6" xfId="3" applyNumberFormat="1" applyFont="1" applyFill="1" applyBorder="1" applyAlignment="1">
      <alignment vertical="center"/>
    </xf>
    <xf numFmtId="164" fontId="13" fillId="0" borderId="11" xfId="3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horizontal="right" vertical="center"/>
    </xf>
    <xf numFmtId="164" fontId="14" fillId="0" borderId="0" xfId="7" applyNumberFormat="1" applyFont="1" applyFill="1" applyAlignment="1">
      <alignment horizontal="centerContinuous" vertical="center"/>
    </xf>
    <xf numFmtId="165" fontId="13" fillId="0" borderId="6" xfId="0" applyNumberFormat="1" applyFont="1" applyFill="1" applyBorder="1" applyAlignment="1">
      <alignment horizontal="right" vertical="center"/>
    </xf>
    <xf numFmtId="4" fontId="6" fillId="0" borderId="6" xfId="1" quotePrefix="1" applyNumberFormat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164" fontId="13" fillId="0" borderId="5" xfId="7" applyNumberFormat="1" applyFont="1" applyFill="1" applyBorder="1" applyAlignment="1">
      <alignment vertical="center"/>
    </xf>
    <xf numFmtId="164" fontId="6" fillId="0" borderId="0" xfId="7" applyNumberFormat="1" applyFont="1" applyFill="1" applyAlignment="1">
      <alignment vertical="center"/>
    </xf>
    <xf numFmtId="3" fontId="6" fillId="0" borderId="4" xfId="3" applyNumberFormat="1" applyFont="1" applyFill="1" applyBorder="1" applyAlignment="1">
      <alignment vertical="center"/>
    </xf>
    <xf numFmtId="164" fontId="6" fillId="0" borderId="9" xfId="3" applyNumberFormat="1" applyFont="1" applyFill="1" applyBorder="1" applyAlignment="1">
      <alignment vertical="center"/>
    </xf>
    <xf numFmtId="164" fontId="13" fillId="0" borderId="6" xfId="3" applyNumberFormat="1" applyFont="1" applyFill="1" applyBorder="1" applyAlignment="1">
      <alignment vertical="center"/>
    </xf>
    <xf numFmtId="164" fontId="6" fillId="0" borderId="4" xfId="3" applyNumberFormat="1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164" fontId="6" fillId="0" borderId="4" xfId="3" applyNumberFormat="1" applyFont="1" applyFill="1" applyBorder="1" applyAlignment="1">
      <alignment horizontal="right" vertical="center"/>
    </xf>
    <xf numFmtId="3" fontId="6" fillId="0" borderId="4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0" fontId="6" fillId="0" borderId="18" xfId="3" applyFont="1" applyFill="1" applyBorder="1" applyAlignment="1">
      <alignment vertical="center"/>
    </xf>
    <xf numFmtId="164" fontId="13" fillId="0" borderId="12" xfId="3" applyNumberFormat="1" applyFont="1" applyFill="1" applyBorder="1" applyAlignment="1">
      <alignment vertical="center"/>
    </xf>
    <xf numFmtId="164" fontId="6" fillId="0" borderId="3" xfId="3" applyNumberFormat="1" applyFont="1" applyFill="1" applyBorder="1" applyAlignment="1">
      <alignment vertical="center"/>
    </xf>
    <xf numFmtId="164" fontId="6" fillId="0" borderId="5" xfId="3" applyNumberFormat="1" applyFont="1" applyFill="1" applyBorder="1" applyAlignment="1">
      <alignment vertical="center"/>
    </xf>
    <xf numFmtId="3" fontId="13" fillId="0" borderId="5" xfId="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Continuous" vertical="center"/>
    </xf>
    <xf numFmtId="0" fontId="23" fillId="0" borderId="14" xfId="0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center"/>
    </xf>
    <xf numFmtId="168" fontId="14" fillId="0" borderId="0" xfId="1" applyNumberFormat="1" applyFont="1" applyFill="1" applyAlignment="1">
      <alignment vertical="center"/>
    </xf>
    <xf numFmtId="0" fontId="12" fillId="0" borderId="8" xfId="0" applyFont="1" applyFill="1" applyBorder="1" applyAlignment="1">
      <alignment vertical="center"/>
    </xf>
    <xf numFmtId="164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centerContinuous" vertical="center"/>
    </xf>
    <xf numFmtId="164" fontId="6" fillId="0" borderId="13" xfId="3" applyNumberFormat="1" applyFont="1" applyFill="1" applyBorder="1" applyAlignment="1">
      <alignment horizontal="right" vertical="center"/>
    </xf>
    <xf numFmtId="164" fontId="23" fillId="0" borderId="4" xfId="1" applyNumberFormat="1" applyFont="1" applyFill="1" applyBorder="1" applyAlignment="1">
      <alignment horizontal="right" vertical="center"/>
    </xf>
    <xf numFmtId="43" fontId="6" fillId="0" borderId="0" xfId="8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3" fontId="6" fillId="0" borderId="0" xfId="8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64" fontId="14" fillId="0" borderId="0" xfId="7" applyNumberFormat="1" applyFont="1" applyFill="1" applyBorder="1" applyAlignment="1">
      <alignment vertical="center"/>
    </xf>
    <xf numFmtId="4" fontId="6" fillId="0" borderId="0" xfId="8" applyNumberFormat="1" applyFont="1" applyFill="1" applyAlignment="1">
      <alignment vertical="center"/>
    </xf>
    <xf numFmtId="164" fontId="6" fillId="0" borderId="0" xfId="8" applyNumberFormat="1" applyFont="1" applyFill="1" applyAlignment="1">
      <alignment vertical="center"/>
    </xf>
    <xf numFmtId="164" fontId="24" fillId="0" borderId="3" xfId="1" applyNumberFormat="1" applyFont="1" applyFill="1" applyBorder="1" applyAlignment="1">
      <alignment vertical="center"/>
    </xf>
    <xf numFmtId="164" fontId="24" fillId="0" borderId="4" xfId="1" applyNumberFormat="1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164" fontId="23" fillId="0" borderId="13" xfId="1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left" vertical="center"/>
    </xf>
    <xf numFmtId="165" fontId="14" fillId="0" borderId="0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13" fillId="0" borderId="6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164" fontId="14" fillId="0" borderId="0" xfId="3" applyNumberFormat="1" applyFont="1" applyFill="1" applyAlignment="1">
      <alignment vertical="center"/>
    </xf>
    <xf numFmtId="164" fontId="6" fillId="0" borderId="4" xfId="7" applyNumberFormat="1" applyFont="1" applyFill="1" applyBorder="1" applyAlignment="1">
      <alignment horizontal="right" vertical="center"/>
    </xf>
    <xf numFmtId="164" fontId="13" fillId="0" borderId="6" xfId="7" applyNumberFormat="1" applyFont="1" applyFill="1" applyBorder="1" applyAlignment="1">
      <alignment horizontal="right" vertical="center"/>
    </xf>
    <xf numFmtId="164" fontId="6" fillId="0" borderId="7" xfId="3" applyNumberFormat="1" applyFont="1" applyFill="1" applyBorder="1" applyAlignment="1">
      <alignment vertical="center"/>
    </xf>
    <xf numFmtId="164" fontId="13" fillId="0" borderId="7" xfId="3" applyNumberFormat="1" applyFont="1" applyFill="1" applyBorder="1" applyAlignment="1">
      <alignment vertical="center"/>
    </xf>
    <xf numFmtId="0" fontId="13" fillId="0" borderId="0" xfId="0" quotePrefix="1" applyFont="1" applyFill="1" applyAlignment="1">
      <alignment vertical="center"/>
    </xf>
    <xf numFmtId="164" fontId="13" fillId="0" borderId="0" xfId="7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71" fontId="6" fillId="0" borderId="0" xfId="0" applyNumberFormat="1" applyFont="1" applyFill="1" applyAlignment="1">
      <alignment vertical="center"/>
    </xf>
    <xf numFmtId="165" fontId="6" fillId="0" borderId="5" xfId="3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172" fontId="14" fillId="0" borderId="0" xfId="8" applyNumberFormat="1" applyFont="1" applyFill="1" applyAlignment="1">
      <alignment vertical="center"/>
    </xf>
    <xf numFmtId="168" fontId="14" fillId="0" borderId="0" xfId="0" applyNumberFormat="1" applyFont="1" applyFill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173" fontId="14" fillId="0" borderId="0" xfId="1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74" fontId="14" fillId="0" borderId="0" xfId="1" applyNumberFormat="1" applyFont="1" applyFill="1" applyAlignment="1">
      <alignment vertical="center"/>
    </xf>
    <xf numFmtId="4" fontId="6" fillId="0" borderId="0" xfId="0" applyNumberFormat="1" applyFont="1"/>
    <xf numFmtId="3" fontId="6" fillId="0" borderId="10" xfId="3" applyNumberFormat="1" applyFont="1" applyFill="1" applyBorder="1" applyAlignment="1">
      <alignment vertical="center"/>
    </xf>
    <xf numFmtId="3" fontId="6" fillId="0" borderId="7" xfId="3" applyNumberFormat="1" applyFont="1" applyFill="1" applyBorder="1" applyAlignment="1">
      <alignment vertical="center"/>
    </xf>
    <xf numFmtId="3" fontId="13" fillId="0" borderId="7" xfId="3" applyNumberFormat="1" applyFont="1" applyFill="1" applyBorder="1" applyAlignment="1">
      <alignment vertical="center"/>
    </xf>
    <xf numFmtId="164" fontId="6" fillId="0" borderId="10" xfId="7" applyNumberFormat="1" applyFont="1" applyFill="1" applyBorder="1" applyAlignment="1">
      <alignment vertical="center"/>
    </xf>
    <xf numFmtId="165" fontId="6" fillId="0" borderId="3" xfId="3" applyNumberFormat="1" applyFont="1" applyFill="1" applyBorder="1" applyAlignment="1">
      <alignment horizontal="right" vertical="center"/>
    </xf>
    <xf numFmtId="164" fontId="6" fillId="0" borderId="13" xfId="7" applyNumberFormat="1" applyFont="1" applyFill="1" applyBorder="1" applyAlignment="1">
      <alignment vertical="center"/>
    </xf>
    <xf numFmtId="164" fontId="6" fillId="0" borderId="7" xfId="7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164" fontId="6" fillId="0" borderId="1" xfId="7" applyNumberFormat="1" applyFont="1" applyFill="1" applyBorder="1" applyAlignment="1">
      <alignment vertical="center"/>
    </xf>
    <xf numFmtId="164" fontId="6" fillId="0" borderId="3" xfId="7" applyNumberFormat="1" applyFont="1" applyFill="1" applyBorder="1" applyAlignment="1">
      <alignment vertical="center"/>
    </xf>
    <xf numFmtId="165" fontId="6" fillId="0" borderId="2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vertical="center"/>
    </xf>
    <xf numFmtId="164" fontId="6" fillId="0" borderId="0" xfId="7" applyNumberFormat="1" applyFont="1" applyFill="1" applyBorder="1" applyAlignment="1">
      <alignment vertical="center"/>
    </xf>
    <xf numFmtId="164" fontId="6" fillId="0" borderId="4" xfId="7" applyNumberFormat="1" applyFont="1" applyFill="1" applyBorder="1" applyAlignment="1">
      <alignment vertical="center"/>
    </xf>
    <xf numFmtId="165" fontId="6" fillId="0" borderId="9" xfId="3" applyNumberFormat="1" applyFont="1" applyFill="1" applyBorder="1" applyAlignment="1">
      <alignment horizontal="right" vertical="center"/>
    </xf>
    <xf numFmtId="164" fontId="6" fillId="0" borderId="14" xfId="7" applyNumberFormat="1" applyFont="1" applyFill="1" applyBorder="1" applyAlignment="1">
      <alignment vertical="center"/>
    </xf>
    <xf numFmtId="164" fontId="6" fillId="0" borderId="5" xfId="7" applyNumberFormat="1" applyFont="1" applyFill="1" applyBorder="1" applyAlignment="1">
      <alignment vertical="center"/>
    </xf>
    <xf numFmtId="165" fontId="6" fillId="0" borderId="15" xfId="3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164" fontId="3" fillId="0" borderId="0" xfId="7" quotePrefix="1" applyNumberFormat="1" applyFont="1" applyFill="1" applyAlignment="1">
      <alignment horizontal="right"/>
    </xf>
    <xf numFmtId="0" fontId="6" fillId="0" borderId="1" xfId="0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6" fillId="0" borderId="9" xfId="0" applyNumberFormat="1" applyFont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165" fontId="6" fillId="0" borderId="14" xfId="3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64" fontId="6" fillId="0" borderId="0" xfId="2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fill" vertical="center"/>
    </xf>
    <xf numFmtId="165" fontId="6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4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13" fillId="0" borderId="0" xfId="1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9">
    <cellStyle name="Dziesiętny" xfId="4" builtinId="3"/>
    <cellStyle name="Dziesiętny 2" xfId="8" xr:uid="{00000000-0005-0000-0000-000001000000}"/>
    <cellStyle name="Hiperłącze" xfId="6" builtinId="8"/>
    <cellStyle name="Normalny" xfId="0" builtinId="0"/>
    <cellStyle name="Normalny 2" xfId="3" xr:uid="{00000000-0005-0000-0000-000004000000}"/>
    <cellStyle name="Normalny 3" xfId="5" xr:uid="{00000000-0005-0000-0000-000005000000}"/>
    <cellStyle name="Normalny_RAPORT98" xfId="1" xr:uid="{00000000-0005-0000-0000-000006000000}"/>
    <cellStyle name="Procentowy" xfId="2" builtinId="5"/>
    <cellStyle name="Procentowy 2" xfId="7" xr:uid="{00000000-0005-0000-0000-000008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6-466E-80FC-87E929404AB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6-466E-80FC-87E929404AB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6-466E-80FC-87E929404AB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6-466E-80FC-87E929404A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F176-466E-80FC-87E92940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1-444D-B959-FAAD200AA7C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1-444D-B959-FAAD200AA7C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1-444D-B959-FAAD200AA7C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1-444D-B959-FAAD200AA7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6641-444D-B959-FAAD200A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102-B89F-D8F644080DC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102-B89F-D8F644080DC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D-4102-B89F-D8F644080DC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102-B89F-D8F644080DC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D-4102-B89F-D8F644080DC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D-4102-B89F-D8F644080DC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D-4102-B89F-D8F644080D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436D-4102-B89F-D8F64408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AD-46A0-B9D3-BB67B4E77E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D-46A0-B9D3-BB67B4E77E2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D-46A0-B9D3-BB67B4E77E2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D-46A0-B9D3-BB67B4E77E2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AD-46A0-B9D3-BB67B4E77E2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AD-46A0-B9D3-BB67B4E77E2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AD-46A0-B9D3-BB67B4E77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CCAD-46A0-B9D3-BB67B4E7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9295859-8829-4460-B355-DB77BFBED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AFFF338C-51A8-42C4-9D05-72FA50D33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35C9CA22-54BE-45A7-A2AB-6E81F475F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3392BBBA-9F25-4D5B-BFA5-2B66C6A6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</sheetPr>
  <dimension ref="A2:T47"/>
  <sheetViews>
    <sheetView topLeftCell="A25" workbookViewId="0">
      <selection activeCell="J43" sqref="J43"/>
    </sheetView>
  </sheetViews>
  <sheetFormatPr defaultRowHeight="15" x14ac:dyDescent="0.25"/>
  <cols>
    <col min="1" max="1" width="47.140625" customWidth="1"/>
    <col min="2" max="2" width="13.42578125" customWidth="1"/>
    <col min="3" max="3" width="6.5703125" customWidth="1"/>
    <col min="4" max="4" width="13.42578125" customWidth="1"/>
    <col min="5" max="5" width="6.5703125" customWidth="1"/>
    <col min="7" max="7" width="16" customWidth="1"/>
    <col min="10" max="11" width="9.85546875" customWidth="1"/>
    <col min="12" max="16" width="9.140625" style="169"/>
    <col min="17" max="17" width="58.42578125" style="169" customWidth="1"/>
    <col min="18" max="18" width="13.5703125" style="170" customWidth="1"/>
    <col min="19" max="19" width="13.5703125" style="169" customWidth="1"/>
    <col min="20" max="16384" width="9.140625" style="169"/>
  </cols>
  <sheetData>
    <row r="2" spans="1:20" x14ac:dyDescent="0.25">
      <c r="A2" s="172" t="s">
        <v>111</v>
      </c>
    </row>
    <row r="3" spans="1:20" x14ac:dyDescent="0.25">
      <c r="A3" s="172" t="s">
        <v>112</v>
      </c>
      <c r="R3" s="170" t="s">
        <v>110</v>
      </c>
      <c r="S3" s="169" t="s">
        <v>109</v>
      </c>
      <c r="T3" s="169" t="s">
        <v>108</v>
      </c>
    </row>
    <row r="4" spans="1:20" x14ac:dyDescent="0.25">
      <c r="A4" s="173" t="s">
        <v>37</v>
      </c>
      <c r="B4" s="173" t="s">
        <v>103</v>
      </c>
      <c r="C4" s="173" t="s">
        <v>113</v>
      </c>
      <c r="D4" s="173" t="s">
        <v>91</v>
      </c>
      <c r="E4" s="173" t="s">
        <v>113</v>
      </c>
      <c r="R4" s="171" t="s">
        <v>91</v>
      </c>
    </row>
    <row r="5" spans="1:20" x14ac:dyDescent="0.25">
      <c r="A5" t="s">
        <v>114</v>
      </c>
      <c r="B5" s="174">
        <v>1005262000</v>
      </c>
      <c r="C5" s="175">
        <v>3.5067028746053901</v>
      </c>
      <c r="D5" s="174">
        <v>782500201.08000004</v>
      </c>
      <c r="E5" s="175">
        <v>2.8428501359791798</v>
      </c>
      <c r="Q5" s="23" t="s">
        <v>87</v>
      </c>
      <c r="R5" s="170">
        <v>8847954.6876800004</v>
      </c>
      <c r="S5" s="170">
        <f>+Premium!C89</f>
        <v>7804880.7413900001</v>
      </c>
      <c r="T5" s="170">
        <f t="shared" ref="T5:T10" si="0">+R5-S5</f>
        <v>1043073.9462900003</v>
      </c>
    </row>
    <row r="6" spans="1:20" x14ac:dyDescent="0.25">
      <c r="A6" t="s">
        <v>115</v>
      </c>
      <c r="B6" s="174">
        <v>775548000</v>
      </c>
      <c r="C6" s="175">
        <v>2.7053806878151798</v>
      </c>
      <c r="D6" s="174">
        <v>808835000</v>
      </c>
      <c r="E6" s="175">
        <v>2.93852536595021</v>
      </c>
      <c r="Q6" s="23" t="s">
        <v>88</v>
      </c>
      <c r="R6" s="170">
        <v>117259.75711999999</v>
      </c>
      <c r="S6" s="170">
        <f>+Premium!C90</f>
        <v>125994.35043000001</v>
      </c>
      <c r="T6" s="170">
        <f t="shared" si="0"/>
        <v>-8734.5933100000111</v>
      </c>
    </row>
    <row r="7" spans="1:20" ht="25.5" x14ac:dyDescent="0.25">
      <c r="A7" t="s">
        <v>116</v>
      </c>
      <c r="B7" s="174">
        <v>2061456312.5</v>
      </c>
      <c r="C7" s="175">
        <v>7.1910753384860699</v>
      </c>
      <c r="D7" s="174">
        <v>2213725721.71</v>
      </c>
      <c r="E7" s="175">
        <v>8.0425416636288798</v>
      </c>
      <c r="Q7" s="23" t="s">
        <v>40</v>
      </c>
      <c r="R7" s="170">
        <v>12996498.578920001</v>
      </c>
      <c r="S7" s="170">
        <f>+Premium!C91</f>
        <v>10325116.19345</v>
      </c>
      <c r="T7" s="170">
        <f t="shared" si="0"/>
        <v>2671382.385470001</v>
      </c>
    </row>
    <row r="8" spans="1:20" x14ac:dyDescent="0.25">
      <c r="A8" t="s">
        <v>117</v>
      </c>
      <c r="B8" s="174">
        <v>1184234606</v>
      </c>
      <c r="C8" s="175">
        <v>4.1310214621336403</v>
      </c>
      <c r="D8" s="174">
        <v>1266606272.4000001</v>
      </c>
      <c r="E8" s="175">
        <v>4.6016241385684804</v>
      </c>
      <c r="Q8" s="23" t="s">
        <v>89</v>
      </c>
      <c r="R8" s="170">
        <v>131150.57705999998</v>
      </c>
      <c r="S8" s="170">
        <f>+Premium!C92</f>
        <v>137885.74437</v>
      </c>
      <c r="T8" s="170">
        <f t="shared" si="0"/>
        <v>-6735.1673100000189</v>
      </c>
    </row>
    <row r="9" spans="1:20" ht="25.5" x14ac:dyDescent="0.25">
      <c r="A9" t="s">
        <v>118</v>
      </c>
      <c r="B9" s="174">
        <v>369579000</v>
      </c>
      <c r="C9" s="175">
        <v>1.28921986675492</v>
      </c>
      <c r="D9" s="174">
        <v>244560000</v>
      </c>
      <c r="E9" s="175">
        <v>0.88849488894123396</v>
      </c>
      <c r="Q9" s="23" t="s">
        <v>90</v>
      </c>
      <c r="R9" s="170">
        <v>5412104.5412999997</v>
      </c>
      <c r="S9" s="170">
        <f>+Premium!C93</f>
        <v>5428848.25538</v>
      </c>
      <c r="T9" s="170">
        <f t="shared" si="0"/>
        <v>-16743.714080000296</v>
      </c>
    </row>
    <row r="10" spans="1:20" x14ac:dyDescent="0.25">
      <c r="A10" t="s">
        <v>119</v>
      </c>
      <c r="B10" s="174">
        <v>288199204.50999999</v>
      </c>
      <c r="C10" s="175">
        <v>1.0053388856976599</v>
      </c>
      <c r="D10" s="174">
        <v>189732238.91</v>
      </c>
      <c r="E10" s="175">
        <v>0.689303747705725</v>
      </c>
      <c r="Q10" s="24" t="s">
        <v>35</v>
      </c>
      <c r="R10" s="170">
        <f>+Premium!$C$94</f>
        <v>23499.838820000001</v>
      </c>
      <c r="S10" s="170">
        <f>+Premium!C94</f>
        <v>23499.838820000001</v>
      </c>
      <c r="T10" s="170">
        <f t="shared" si="0"/>
        <v>0</v>
      </c>
    </row>
    <row r="11" spans="1:20" x14ac:dyDescent="0.25">
      <c r="A11" t="s">
        <v>120</v>
      </c>
      <c r="B11" s="174">
        <v>1573736638.03</v>
      </c>
      <c r="C11" s="175">
        <v>5.4897397817202203</v>
      </c>
      <c r="D11" s="174">
        <v>590273321.91999996</v>
      </c>
      <c r="E11" s="175">
        <v>2.1444832744695899</v>
      </c>
    </row>
    <row r="12" spans="1:20" x14ac:dyDescent="0.25">
      <c r="A12" t="s">
        <v>121</v>
      </c>
      <c r="B12" s="174">
        <v>56144000</v>
      </c>
      <c r="C12" s="175">
        <v>0.19584976472983701</v>
      </c>
      <c r="D12" s="174">
        <v>57827000</v>
      </c>
      <c r="E12" s="175">
        <v>0.21008747932124899</v>
      </c>
      <c r="R12" s="170">
        <f>SUM(R5:R11)</f>
        <v>27528467.980900001</v>
      </c>
      <c r="S12" s="170">
        <f>SUM(S5:S11)</f>
        <v>23846225.123839997</v>
      </c>
    </row>
    <row r="13" spans="1:20" x14ac:dyDescent="0.25">
      <c r="A13" t="s">
        <v>122</v>
      </c>
      <c r="B13" s="174">
        <v>1530132499.8</v>
      </c>
      <c r="C13" s="175">
        <v>5.3376334085798502</v>
      </c>
      <c r="D13" s="174">
        <v>1640244455.73</v>
      </c>
      <c r="E13" s="175">
        <v>5.9590645057666896</v>
      </c>
    </row>
    <row r="14" spans="1:20" x14ac:dyDescent="0.25">
      <c r="A14" t="s">
        <v>123</v>
      </c>
      <c r="B14" s="174">
        <v>1042615753.5</v>
      </c>
      <c r="C14" s="175">
        <v>3.6370057357259298</v>
      </c>
      <c r="D14" s="174">
        <v>1001203978.0599999</v>
      </c>
      <c r="E14" s="175">
        <v>3.6374084776494202</v>
      </c>
      <c r="Q14" s="169" t="s">
        <v>107</v>
      </c>
      <c r="R14" s="170">
        <f>+Premium!$C$41</f>
        <v>23846225.123870004</v>
      </c>
    </row>
    <row r="15" spans="1:20" x14ac:dyDescent="0.25">
      <c r="A15" t="s">
        <v>124</v>
      </c>
      <c r="B15" s="174">
        <v>941051902.61000001</v>
      </c>
      <c r="C15" s="175">
        <v>3.2827157616973102</v>
      </c>
      <c r="D15" s="174">
        <v>1381264948.5999999</v>
      </c>
      <c r="E15" s="175">
        <v>5.01818305162241</v>
      </c>
      <c r="R15" s="170">
        <f>+R12-R14</f>
        <v>3682242.8570299968</v>
      </c>
    </row>
    <row r="16" spans="1:20" x14ac:dyDescent="0.25">
      <c r="A16" t="s">
        <v>125</v>
      </c>
      <c r="B16" s="174">
        <v>9671000</v>
      </c>
      <c r="C16" s="175">
        <v>3.3735805690764002E-2</v>
      </c>
      <c r="D16" s="174">
        <v>10286000</v>
      </c>
      <c r="E16" s="175">
        <v>3.7369391673411599E-2</v>
      </c>
    </row>
    <row r="17" spans="1:18" x14ac:dyDescent="0.25">
      <c r="A17" t="s">
        <v>126</v>
      </c>
      <c r="B17" s="174">
        <v>17012000</v>
      </c>
      <c r="C17" s="175">
        <v>5.9343762424907097E-2</v>
      </c>
      <c r="D17" s="174">
        <v>17752000</v>
      </c>
      <c r="E17" s="175">
        <v>6.4493626384056202E-2</v>
      </c>
      <c r="Q17" s="169" t="s">
        <v>106</v>
      </c>
      <c r="R17" s="170">
        <v>27525200.54352</v>
      </c>
    </row>
    <row r="18" spans="1:18" x14ac:dyDescent="0.25">
      <c r="A18" t="s">
        <v>127</v>
      </c>
      <c r="B18" s="174">
        <v>2111845000</v>
      </c>
      <c r="C18" s="175">
        <v>7.3668485750192803</v>
      </c>
      <c r="D18" s="174">
        <v>1913687750.75</v>
      </c>
      <c r="E18" s="175">
        <v>6.9524933986376398</v>
      </c>
      <c r="R18" s="170" t="b">
        <f>R17=R14</f>
        <v>0</v>
      </c>
    </row>
    <row r="19" spans="1:18" x14ac:dyDescent="0.25">
      <c r="A19" t="s">
        <v>128</v>
      </c>
      <c r="B19" s="174">
        <v>1548880731.9000001</v>
      </c>
      <c r="C19" s="175">
        <v>5.4030337513748998</v>
      </c>
      <c r="D19" s="174">
        <v>1407542782.47</v>
      </c>
      <c r="E19" s="175">
        <v>5.1136513256081102</v>
      </c>
    </row>
    <row r="20" spans="1:18" x14ac:dyDescent="0.25">
      <c r="A20" t="s">
        <v>129</v>
      </c>
      <c r="B20" s="174">
        <v>2324369826.9200001</v>
      </c>
      <c r="C20" s="175">
        <v>8.1082089581685199</v>
      </c>
      <c r="D20" s="174">
        <v>1766714730.4000001</v>
      </c>
      <c r="E20" s="175">
        <v>6.4185353621916503</v>
      </c>
    </row>
    <row r="21" spans="1:18" x14ac:dyDescent="0.25">
      <c r="A21" t="s">
        <v>130</v>
      </c>
      <c r="B21" s="174">
        <v>851282795.70000005</v>
      </c>
      <c r="C21" s="175">
        <v>2.9695699497079402</v>
      </c>
      <c r="D21" s="174">
        <v>1069556739.1</v>
      </c>
      <c r="E21" s="175">
        <v>3.8857364087463302</v>
      </c>
    </row>
    <row r="22" spans="1:18" x14ac:dyDescent="0.25">
      <c r="A22" t="s">
        <v>131</v>
      </c>
      <c r="B22" s="174">
        <v>0</v>
      </c>
      <c r="C22" s="175">
        <v>0</v>
      </c>
      <c r="D22" s="174">
        <v>9023767.5099999998</v>
      </c>
      <c r="E22" s="175">
        <v>3.2783657636690298E-2</v>
      </c>
    </row>
    <row r="23" spans="1:18" x14ac:dyDescent="0.25">
      <c r="A23" t="s">
        <v>132</v>
      </c>
      <c r="B23" s="174">
        <v>218796721.34999999</v>
      </c>
      <c r="C23" s="175">
        <v>0.76323892847066799</v>
      </c>
      <c r="D23" s="174">
        <v>257292666.50999999</v>
      </c>
      <c r="E23" s="175">
        <v>0.93475310417155899</v>
      </c>
    </row>
    <row r="24" spans="1:18" x14ac:dyDescent="0.25">
      <c r="A24" t="s">
        <v>133</v>
      </c>
      <c r="B24" s="174">
        <v>203893646.41999999</v>
      </c>
      <c r="C24" s="175">
        <v>0.71125182889116401</v>
      </c>
      <c r="D24" s="174">
        <v>225999374.00999999</v>
      </c>
      <c r="E24" s="175">
        <v>0.82106349653174404</v>
      </c>
    </row>
    <row r="25" spans="1:18" x14ac:dyDescent="0.25">
      <c r="A25" t="s">
        <v>134</v>
      </c>
      <c r="B25" s="174">
        <v>8182186000</v>
      </c>
      <c r="C25" s="175">
        <v>28.542305554925999</v>
      </c>
      <c r="D25" s="174">
        <v>8064005000</v>
      </c>
      <c r="E25" s="175">
        <v>29.296807437424601</v>
      </c>
    </row>
    <row r="26" spans="1:18" x14ac:dyDescent="0.25">
      <c r="A26" t="s">
        <v>135</v>
      </c>
      <c r="B26" s="174">
        <v>14517503</v>
      </c>
      <c r="C26" s="175">
        <v>5.0642090820295999E-2</v>
      </c>
      <c r="D26" s="174">
        <v>15984025.380000001</v>
      </c>
      <c r="E26" s="175">
        <v>5.8070513799627799E-2</v>
      </c>
    </row>
    <row r="27" spans="1:18" x14ac:dyDescent="0.25">
      <c r="A27" t="s">
        <v>136</v>
      </c>
      <c r="B27" s="174">
        <v>54787730.340000004</v>
      </c>
      <c r="C27" s="175">
        <v>0.19111862527021101</v>
      </c>
      <c r="D27" s="174">
        <v>62184093.799999997</v>
      </c>
      <c r="E27" s="175">
        <v>0.22591695091078801</v>
      </c>
    </row>
    <row r="28" spans="1:18" x14ac:dyDescent="0.25">
      <c r="A28" t="s">
        <v>137</v>
      </c>
      <c r="B28" s="174">
        <v>91581853</v>
      </c>
      <c r="C28" s="175">
        <v>0.319469299721653</v>
      </c>
      <c r="D28" s="174">
        <v>61674868.369999997</v>
      </c>
      <c r="E28" s="175">
        <v>0.22406691741441101</v>
      </c>
    </row>
    <row r="29" spans="1:18" x14ac:dyDescent="0.25">
      <c r="A29" t="s">
        <v>138</v>
      </c>
      <c r="B29" s="174">
        <v>228440523.78999999</v>
      </c>
      <c r="C29" s="175">
        <v>0.79687985962938501</v>
      </c>
      <c r="D29" s="174">
        <v>141699410.58000001</v>
      </c>
      <c r="E29" s="175">
        <v>0.51479883082399203</v>
      </c>
    </row>
    <row r="30" spans="1:18" x14ac:dyDescent="0.25">
      <c r="A30" t="s">
        <v>139</v>
      </c>
      <c r="B30" s="174">
        <v>436827000</v>
      </c>
      <c r="C30" s="175">
        <v>1.5238042387012001</v>
      </c>
      <c r="D30" s="174">
        <v>677755000</v>
      </c>
      <c r="E30" s="175">
        <v>2.4623072189007398</v>
      </c>
    </row>
    <row r="31" spans="1:18" x14ac:dyDescent="0.25">
      <c r="A31" t="s">
        <v>140</v>
      </c>
      <c r="B31" s="174">
        <v>1544819052.4400001</v>
      </c>
      <c r="C31" s="175">
        <v>5.3888652032371001</v>
      </c>
      <c r="D31" s="174">
        <v>1647269196.23</v>
      </c>
      <c r="E31" s="175">
        <v>5.9845856295415798</v>
      </c>
    </row>
    <row r="32" spans="1:18" x14ac:dyDescent="0.25">
      <c r="A32" s="173" t="s">
        <v>141</v>
      </c>
      <c r="B32" s="176">
        <v>28666871301.810001</v>
      </c>
      <c r="C32" s="177">
        <v>100</v>
      </c>
      <c r="D32" s="176">
        <v>27525200543.52</v>
      </c>
      <c r="E32" s="177">
        <v>100</v>
      </c>
    </row>
    <row r="34" spans="1:11" x14ac:dyDescent="0.25">
      <c r="A34" s="172" t="s">
        <v>142</v>
      </c>
    </row>
    <row r="35" spans="1:11" x14ac:dyDescent="0.25">
      <c r="A35" s="172" t="s">
        <v>112</v>
      </c>
    </row>
    <row r="36" spans="1:11" x14ac:dyDescent="0.25">
      <c r="A36" s="173" t="s">
        <v>21</v>
      </c>
      <c r="B36" s="173" t="s">
        <v>103</v>
      </c>
      <c r="C36" s="173" t="s">
        <v>113</v>
      </c>
      <c r="D36" s="173" t="s">
        <v>91</v>
      </c>
      <c r="E36" s="173" t="s">
        <v>113</v>
      </c>
      <c r="G36" s="173" t="s">
        <v>143</v>
      </c>
      <c r="J36" t="s">
        <v>144</v>
      </c>
      <c r="K36" t="s">
        <v>145</v>
      </c>
    </row>
    <row r="37" spans="1:11" x14ac:dyDescent="0.25">
      <c r="A37" t="s">
        <v>146</v>
      </c>
      <c r="B37" s="174">
        <v>10623070116.719999</v>
      </c>
      <c r="C37" s="175">
        <v>37.0569568074554</v>
      </c>
      <c r="D37" s="174">
        <f>8847954687.68+450</f>
        <v>8847955137.6800003</v>
      </c>
      <c r="E37" s="175">
        <v>32.144924806003601</v>
      </c>
      <c r="G37" s="178">
        <f t="shared" ref="G37:G42" si="1">+J37*1000</f>
        <v>8847954687.6800003</v>
      </c>
      <c r="H37" s="178">
        <f>+D37-G37</f>
        <v>450</v>
      </c>
      <c r="J37" s="165">
        <v>8847954.6876800004</v>
      </c>
      <c r="K37" s="165">
        <f t="shared" ref="K37:K42" si="2">+D37/1000</f>
        <v>8847955.1376799997</v>
      </c>
    </row>
    <row r="38" spans="1:11" x14ac:dyDescent="0.25">
      <c r="A38" t="s">
        <v>147</v>
      </c>
      <c r="B38" s="174">
        <v>114608980.76000001</v>
      </c>
      <c r="C38" s="175">
        <v>0.39979591616224203</v>
      </c>
      <c r="D38" s="174">
        <v>117259757.12</v>
      </c>
      <c r="E38" s="175">
        <v>0.42600874534778999</v>
      </c>
      <c r="G38" s="178">
        <f t="shared" si="1"/>
        <v>117259757.11999999</v>
      </c>
      <c r="H38" s="178">
        <f t="shared" ref="H38:H43" si="3">+D38-G38</f>
        <v>0</v>
      </c>
      <c r="J38" s="165">
        <v>117259.75711999999</v>
      </c>
      <c r="K38" s="165">
        <f t="shared" si="2"/>
        <v>117259.75712000001</v>
      </c>
    </row>
    <row r="39" spans="1:11" x14ac:dyDescent="0.25">
      <c r="A39" t="s">
        <v>148</v>
      </c>
      <c r="B39" s="174">
        <v>12599625249.209999</v>
      </c>
      <c r="C39" s="175">
        <v>43.951867352849703</v>
      </c>
      <c r="D39" s="174">
        <v>12996498578.92</v>
      </c>
      <c r="E39" s="175">
        <v>47.216727967925401</v>
      </c>
      <c r="G39" s="178">
        <f t="shared" si="1"/>
        <v>12996498578.920002</v>
      </c>
      <c r="H39" s="178">
        <f t="shared" si="3"/>
        <v>0</v>
      </c>
      <c r="J39" s="165">
        <v>12996498.578920001</v>
      </c>
      <c r="K39" s="165">
        <f t="shared" si="2"/>
        <v>12996498.578919999</v>
      </c>
    </row>
    <row r="40" spans="1:11" x14ac:dyDescent="0.25">
      <c r="A40" t="s">
        <v>149</v>
      </c>
      <c r="B40" s="174">
        <v>113705240.78</v>
      </c>
      <c r="C40" s="175">
        <v>0.39664335734110401</v>
      </c>
      <c r="D40" s="174">
        <f>131150577.06+176</f>
        <v>131150753.06</v>
      </c>
      <c r="E40" s="175">
        <v>0.47647457369191198</v>
      </c>
      <c r="G40" s="178">
        <f t="shared" si="1"/>
        <v>131150577.05999999</v>
      </c>
      <c r="H40" s="178">
        <f t="shared" si="3"/>
        <v>176.00000001490116</v>
      </c>
      <c r="J40" s="165">
        <v>131150.57705999998</v>
      </c>
      <c r="K40" s="165">
        <f t="shared" si="2"/>
        <v>131150.75305999999</v>
      </c>
    </row>
    <row r="41" spans="1:11" x14ac:dyDescent="0.25">
      <c r="A41" t="s">
        <v>150</v>
      </c>
      <c r="B41" s="174">
        <v>5195451698.4799995</v>
      </c>
      <c r="C41" s="175">
        <v>18.123539341302902</v>
      </c>
      <c r="D41" s="174">
        <f>5412104541.3+400</f>
        <v>5412104941.3000002</v>
      </c>
      <c r="E41" s="175">
        <v>19.662362620884501</v>
      </c>
      <c r="G41" s="178">
        <f t="shared" si="1"/>
        <v>5412104541.2999992</v>
      </c>
      <c r="H41" s="178">
        <f t="shared" si="3"/>
        <v>400.00000095367432</v>
      </c>
      <c r="J41" s="165">
        <v>5412104.5412999997</v>
      </c>
      <c r="K41" s="165">
        <f t="shared" si="2"/>
        <v>5412104.9413000001</v>
      </c>
    </row>
    <row r="42" spans="1:11" x14ac:dyDescent="0.25">
      <c r="A42" t="s">
        <v>151</v>
      </c>
      <c r="B42" s="174">
        <v>20410016.829999998</v>
      </c>
      <c r="C42" s="175">
        <v>7.1197224888719296E-2</v>
      </c>
      <c r="D42" s="174">
        <v>20231375.66</v>
      </c>
      <c r="E42" s="175">
        <v>7.3501286146757494E-2</v>
      </c>
      <c r="G42" s="178">
        <f t="shared" si="1"/>
        <v>20231376.030001789</v>
      </c>
      <c r="H42" s="178">
        <f t="shared" si="3"/>
        <v>-0.37000178918242455</v>
      </c>
      <c r="J42" s="165">
        <v>20231.376030001789</v>
      </c>
      <c r="K42" s="165">
        <f t="shared" si="2"/>
        <v>20231.375660000002</v>
      </c>
    </row>
    <row r="43" spans="1:11" x14ac:dyDescent="0.25">
      <c r="A43" s="173" t="s">
        <v>141</v>
      </c>
      <c r="B43" s="176">
        <v>28666871302.779999</v>
      </c>
      <c r="C43" s="177">
        <v>100</v>
      </c>
      <c r="D43" s="176">
        <f>SUM(D37:D42)</f>
        <v>27525200543.740002</v>
      </c>
      <c r="E43" s="177">
        <v>100</v>
      </c>
      <c r="G43" s="176">
        <f>SUM(G37:G42)</f>
        <v>27525199518.110004</v>
      </c>
      <c r="H43" s="178">
        <f t="shared" si="3"/>
        <v>1025.629997253418</v>
      </c>
      <c r="J43" s="165">
        <f>SUM(J37:J42)</f>
        <v>27525199.518110003</v>
      </c>
      <c r="K43" s="165">
        <f>SUM(K37:K42)</f>
        <v>27525200.543739997</v>
      </c>
    </row>
    <row r="45" spans="1:11" x14ac:dyDescent="0.25">
      <c r="B45" s="178">
        <f>+B43-B32</f>
        <v>0.96999740600585938</v>
      </c>
      <c r="D45" s="178">
        <f>+D43-D32</f>
        <v>0.220001220703125</v>
      </c>
      <c r="G45" s="178">
        <v>27525200543.52</v>
      </c>
    </row>
    <row r="46" spans="1:11" x14ac:dyDescent="0.25">
      <c r="G46" s="178">
        <f>+G45-G43</f>
        <v>1025.4099960327148</v>
      </c>
    </row>
    <row r="47" spans="1:11" x14ac:dyDescent="0.25">
      <c r="G47" s="178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7"/>
  <sheetViews>
    <sheetView zoomScale="80" zoomScaleNormal="80" zoomScaleSheetLayoutView="80" workbookViewId="0">
      <selection sqref="A1:E1"/>
    </sheetView>
  </sheetViews>
  <sheetFormatPr defaultRowHeight="14.25" x14ac:dyDescent="0.2"/>
  <cols>
    <col min="1" max="1" width="4" style="62" customWidth="1"/>
    <col min="2" max="2" width="37.7109375" style="62" customWidth="1"/>
    <col min="3" max="3" width="14.140625" style="339" customWidth="1"/>
    <col min="4" max="4" width="14.28515625" style="339" customWidth="1"/>
    <col min="5" max="5" width="15.7109375" style="339" customWidth="1"/>
    <col min="6" max="6" width="6.28515625" style="62" customWidth="1"/>
    <col min="7" max="16384" width="9.140625" style="62"/>
  </cols>
  <sheetData>
    <row r="1" spans="1:7" ht="20.100000000000001" customHeight="1" x14ac:dyDescent="0.2">
      <c r="A1" s="606" t="s">
        <v>257</v>
      </c>
      <c r="B1" s="606"/>
      <c r="C1" s="606"/>
      <c r="D1" s="606"/>
      <c r="E1" s="606"/>
    </row>
    <row r="2" spans="1:7" ht="20.100000000000001" customHeight="1" x14ac:dyDescent="0.2">
      <c r="A2" s="429"/>
      <c r="B2" s="429"/>
      <c r="C2" s="429"/>
      <c r="D2" s="429"/>
      <c r="E2" s="429"/>
    </row>
    <row r="3" spans="1:7" ht="20.100000000000001" customHeight="1" thickBot="1" x14ac:dyDescent="0.25">
      <c r="A3" s="285"/>
      <c r="B3" s="285"/>
      <c r="C3" s="430"/>
      <c r="D3" s="430"/>
      <c r="E3" s="430"/>
    </row>
    <row r="4" spans="1:7" ht="20.100000000000001" customHeight="1" thickBot="1" x14ac:dyDescent="0.25">
      <c r="A4" s="287" t="s">
        <v>156</v>
      </c>
      <c r="B4" s="288" t="s">
        <v>157</v>
      </c>
      <c r="C4" s="603" t="s">
        <v>257</v>
      </c>
      <c r="D4" s="604"/>
      <c r="E4" s="605"/>
    </row>
    <row r="5" spans="1:7" ht="20.100000000000001" customHeight="1" thickBot="1" x14ac:dyDescent="0.25">
      <c r="A5" s="294"/>
      <c r="B5" s="431"/>
      <c r="C5" s="182" t="s">
        <v>97</v>
      </c>
      <c r="D5" s="182" t="s">
        <v>319</v>
      </c>
      <c r="E5" s="432" t="s">
        <v>250</v>
      </c>
    </row>
    <row r="6" spans="1:7" ht="20.100000000000001" customHeight="1" x14ac:dyDescent="0.2">
      <c r="A6" s="108" t="s">
        <v>0</v>
      </c>
      <c r="B6" s="296" t="s">
        <v>162</v>
      </c>
      <c r="C6" s="328">
        <v>0.98199999999999998</v>
      </c>
      <c r="D6" s="328">
        <v>0.98299999999999998</v>
      </c>
      <c r="E6" s="409">
        <f>+(D6-C6)*100</f>
        <v>0.10000000000000009</v>
      </c>
      <c r="F6" s="433"/>
      <c r="G6" s="434"/>
    </row>
    <row r="7" spans="1:7" ht="20.100000000000001" customHeight="1" thickBot="1" x14ac:dyDescent="0.25">
      <c r="A7" s="112" t="s">
        <v>1</v>
      </c>
      <c r="B7" s="299" t="s">
        <v>161</v>
      </c>
      <c r="C7" s="341">
        <v>0.82399999999999995</v>
      </c>
      <c r="D7" s="341">
        <v>0.80200000000000005</v>
      </c>
      <c r="E7" s="409">
        <f>+(D7-C7)*100</f>
        <v>-2.1999999999999909</v>
      </c>
      <c r="F7" s="433"/>
      <c r="G7" s="434"/>
    </row>
    <row r="8" spans="1:7" ht="20.100000000000001" customHeight="1" thickBot="1" x14ac:dyDescent="0.25">
      <c r="A8" s="226"/>
      <c r="B8" s="435" t="s">
        <v>164</v>
      </c>
      <c r="C8" s="337">
        <v>0.90300000000000002</v>
      </c>
      <c r="D8" s="336">
        <v>0.879</v>
      </c>
      <c r="E8" s="411">
        <f>+(D8-C8)*100</f>
        <v>-2.4000000000000021</v>
      </c>
      <c r="F8" s="433"/>
      <c r="G8" s="434"/>
    </row>
    <row r="9" spans="1:7" ht="20.100000000000001" customHeight="1" x14ac:dyDescent="0.2"/>
    <row r="10" spans="1:7" ht="20.100000000000001" customHeight="1" x14ac:dyDescent="0.2">
      <c r="A10" s="606" t="s">
        <v>256</v>
      </c>
      <c r="B10" s="606"/>
      <c r="C10" s="606"/>
      <c r="D10" s="606"/>
      <c r="E10" s="606"/>
    </row>
    <row r="11" spans="1:7" ht="20.100000000000001" customHeight="1" thickBot="1" x14ac:dyDescent="0.25">
      <c r="A11" s="285"/>
      <c r="B11" s="285"/>
      <c r="C11" s="430"/>
      <c r="D11" s="430"/>
      <c r="E11" s="430"/>
    </row>
    <row r="12" spans="1:7" ht="20.100000000000001" customHeight="1" thickBot="1" x14ac:dyDescent="0.25">
      <c r="A12" s="287" t="s">
        <v>156</v>
      </c>
      <c r="B12" s="288" t="s">
        <v>160</v>
      </c>
      <c r="C12" s="603" t="s">
        <v>257</v>
      </c>
      <c r="D12" s="604"/>
      <c r="E12" s="605"/>
    </row>
    <row r="13" spans="1:7" ht="20.100000000000001" customHeight="1" thickBot="1" x14ac:dyDescent="0.25">
      <c r="A13" s="294"/>
      <c r="B13" s="431"/>
      <c r="C13" s="182" t="s">
        <v>97</v>
      </c>
      <c r="D13" s="182" t="s">
        <v>319</v>
      </c>
      <c r="E13" s="183" t="s">
        <v>250</v>
      </c>
    </row>
    <row r="14" spans="1:7" ht="20.100000000000001" customHeight="1" x14ac:dyDescent="0.2">
      <c r="A14" s="25" t="s">
        <v>0</v>
      </c>
      <c r="B14" s="393" t="s">
        <v>41</v>
      </c>
      <c r="C14" s="406">
        <v>0.999</v>
      </c>
      <c r="D14" s="419">
        <v>0.996</v>
      </c>
      <c r="E14" s="396">
        <f t="shared" ref="E14:E41" si="0">+(D14-C14)*100</f>
        <v>-0.30000000000000027</v>
      </c>
      <c r="F14" s="433"/>
      <c r="G14" s="434"/>
    </row>
    <row r="15" spans="1:7" ht="20.100000000000001" customHeight="1" x14ac:dyDescent="0.2">
      <c r="A15" s="186" t="s">
        <v>1</v>
      </c>
      <c r="B15" s="393" t="s">
        <v>77</v>
      </c>
      <c r="C15" s="406">
        <v>0.97599999999999998</v>
      </c>
      <c r="D15" s="419">
        <v>0.96899999999999997</v>
      </c>
      <c r="E15" s="396">
        <f t="shared" si="0"/>
        <v>-0.70000000000000062</v>
      </c>
      <c r="F15" s="433"/>
      <c r="G15" s="434"/>
    </row>
    <row r="16" spans="1:7" ht="20.100000000000001" customHeight="1" x14ac:dyDescent="0.2">
      <c r="A16" s="186" t="s">
        <v>2</v>
      </c>
      <c r="B16" s="393" t="s">
        <v>92</v>
      </c>
      <c r="C16" s="406">
        <v>0.99399999999999999</v>
      </c>
      <c r="D16" s="419">
        <v>0.99299999999999999</v>
      </c>
      <c r="E16" s="396">
        <f t="shared" si="0"/>
        <v>-0.10000000000000009</v>
      </c>
      <c r="F16" s="433"/>
      <c r="G16" s="434"/>
    </row>
    <row r="17" spans="1:7" ht="20.100000000000001" customHeight="1" x14ac:dyDescent="0.2">
      <c r="A17" s="186" t="s">
        <v>3</v>
      </c>
      <c r="B17" s="393" t="s">
        <v>42</v>
      </c>
      <c r="C17" s="406">
        <v>0.99299999999999999</v>
      </c>
      <c r="D17" s="419">
        <v>0.99099999999999999</v>
      </c>
      <c r="E17" s="396">
        <f t="shared" si="0"/>
        <v>-0.20000000000000018</v>
      </c>
      <c r="F17" s="433"/>
      <c r="G17" s="434"/>
    </row>
    <row r="18" spans="1:7" ht="20.100000000000001" customHeight="1" x14ac:dyDescent="0.2">
      <c r="A18" s="186" t="s">
        <v>4</v>
      </c>
      <c r="B18" s="393" t="s">
        <v>323</v>
      </c>
      <c r="C18" s="406">
        <v>0.98</v>
      </c>
      <c r="D18" s="419">
        <v>0.97899999999999998</v>
      </c>
      <c r="E18" s="396">
        <f t="shared" si="0"/>
        <v>-0.10000000000000009</v>
      </c>
      <c r="F18" s="433"/>
      <c r="G18" s="434"/>
    </row>
    <row r="19" spans="1:7" ht="20.100000000000001" customHeight="1" x14ac:dyDescent="0.2">
      <c r="A19" s="186" t="s">
        <v>5</v>
      </c>
      <c r="B19" s="393" t="s">
        <v>43</v>
      </c>
      <c r="C19" s="406">
        <v>0.999</v>
      </c>
      <c r="D19" s="419">
        <v>0.999</v>
      </c>
      <c r="E19" s="396">
        <f t="shared" si="0"/>
        <v>0</v>
      </c>
      <c r="F19" s="433"/>
      <c r="G19" s="434"/>
    </row>
    <row r="20" spans="1:7" ht="20.100000000000001" customHeight="1" x14ac:dyDescent="0.2">
      <c r="A20" s="186" t="s">
        <v>6</v>
      </c>
      <c r="B20" s="393" t="s">
        <v>44</v>
      </c>
      <c r="C20" s="406">
        <v>0.96699999999999997</v>
      </c>
      <c r="D20" s="419">
        <v>0.96799999999999997</v>
      </c>
      <c r="E20" s="396">
        <f t="shared" si="0"/>
        <v>0.10000000000000009</v>
      </c>
      <c r="F20" s="433"/>
      <c r="G20" s="434"/>
    </row>
    <row r="21" spans="1:7" ht="20.100000000000001" customHeight="1" x14ac:dyDescent="0.2">
      <c r="A21" s="186" t="s">
        <v>7</v>
      </c>
      <c r="B21" s="393" t="s">
        <v>78</v>
      </c>
      <c r="C21" s="406">
        <v>0.97599999999999998</v>
      </c>
      <c r="D21" s="419">
        <v>0.97599999999999998</v>
      </c>
      <c r="E21" s="396">
        <f t="shared" si="0"/>
        <v>0</v>
      </c>
      <c r="F21" s="433"/>
      <c r="G21" s="434"/>
    </row>
    <row r="22" spans="1:7" ht="20.100000000000001" customHeight="1" x14ac:dyDescent="0.2">
      <c r="A22" s="186" t="s">
        <v>8</v>
      </c>
      <c r="B22" s="393" t="s">
        <v>71</v>
      </c>
      <c r="C22" s="406">
        <v>0.97799999999999998</v>
      </c>
      <c r="D22" s="419">
        <v>0.95099999999999996</v>
      </c>
      <c r="E22" s="396">
        <f t="shared" si="0"/>
        <v>-2.7000000000000024</v>
      </c>
      <c r="F22" s="433"/>
      <c r="G22" s="434"/>
    </row>
    <row r="23" spans="1:7" ht="20.100000000000001" customHeight="1" x14ac:dyDescent="0.2">
      <c r="A23" s="186" t="s">
        <v>9</v>
      </c>
      <c r="B23" s="393" t="s">
        <v>45</v>
      </c>
      <c r="C23" s="406">
        <v>1</v>
      </c>
      <c r="D23" s="419">
        <v>1</v>
      </c>
      <c r="E23" s="396">
        <f t="shared" si="0"/>
        <v>0</v>
      </c>
      <c r="F23" s="433"/>
      <c r="G23" s="434"/>
    </row>
    <row r="24" spans="1:7" ht="20.100000000000001" customHeight="1" x14ac:dyDescent="0.2">
      <c r="A24" s="186" t="s">
        <v>10</v>
      </c>
      <c r="B24" s="393" t="s">
        <v>46</v>
      </c>
      <c r="C24" s="406">
        <v>0.93</v>
      </c>
      <c r="D24" s="419">
        <v>0.91400000000000003</v>
      </c>
      <c r="E24" s="396">
        <f t="shared" si="0"/>
        <v>-1.6000000000000014</v>
      </c>
      <c r="F24" s="433"/>
      <c r="G24" s="434"/>
    </row>
    <row r="25" spans="1:7" ht="20.100000000000001" customHeight="1" x14ac:dyDescent="0.2">
      <c r="A25" s="186" t="s">
        <v>11</v>
      </c>
      <c r="B25" s="393" t="s">
        <v>47</v>
      </c>
      <c r="C25" s="406">
        <v>0.88600000000000001</v>
      </c>
      <c r="D25" s="419">
        <v>0.88300000000000001</v>
      </c>
      <c r="E25" s="396">
        <f t="shared" si="0"/>
        <v>-0.30000000000000027</v>
      </c>
      <c r="F25" s="433"/>
      <c r="G25" s="434"/>
    </row>
    <row r="26" spans="1:7" ht="20.100000000000001" customHeight="1" x14ac:dyDescent="0.2">
      <c r="A26" s="186" t="s">
        <v>12</v>
      </c>
      <c r="B26" s="393" t="s">
        <v>36</v>
      </c>
      <c r="C26" s="406">
        <v>0.86799999999999999</v>
      </c>
      <c r="D26" s="419">
        <v>0.86</v>
      </c>
      <c r="E26" s="396">
        <f t="shared" si="0"/>
        <v>-0.80000000000000071</v>
      </c>
      <c r="F26" s="433"/>
      <c r="G26" s="434"/>
    </row>
    <row r="27" spans="1:7" ht="20.100000000000001" customHeight="1" x14ac:dyDescent="0.2">
      <c r="A27" s="186" t="s">
        <v>13</v>
      </c>
      <c r="B27" s="393" t="s">
        <v>48</v>
      </c>
      <c r="C27" s="406">
        <v>0.85099999999999998</v>
      </c>
      <c r="D27" s="419">
        <v>1.0840000000000001</v>
      </c>
      <c r="E27" s="396">
        <f t="shared" si="0"/>
        <v>23.300000000000011</v>
      </c>
      <c r="F27" s="433"/>
      <c r="G27" s="434"/>
    </row>
    <row r="28" spans="1:7" ht="20.100000000000001" customHeight="1" x14ac:dyDescent="0.2">
      <c r="A28" s="186" t="s">
        <v>14</v>
      </c>
      <c r="B28" s="393" t="s">
        <v>49</v>
      </c>
      <c r="C28" s="406">
        <v>0.99199999999999999</v>
      </c>
      <c r="D28" s="419">
        <v>0.99399999999999999</v>
      </c>
      <c r="E28" s="396">
        <f t="shared" si="0"/>
        <v>0.20000000000000018</v>
      </c>
      <c r="F28" s="433"/>
      <c r="G28" s="434"/>
    </row>
    <row r="29" spans="1:7" ht="20.100000000000001" customHeight="1" x14ac:dyDescent="0.2">
      <c r="A29" s="186" t="s">
        <v>15</v>
      </c>
      <c r="B29" s="393" t="s">
        <v>50</v>
      </c>
      <c r="C29" s="406">
        <v>1</v>
      </c>
      <c r="D29" s="419">
        <v>1</v>
      </c>
      <c r="E29" s="396">
        <f t="shared" si="0"/>
        <v>0</v>
      </c>
      <c r="F29" s="433"/>
      <c r="G29" s="434"/>
    </row>
    <row r="30" spans="1:7" ht="20.100000000000001" customHeight="1" x14ac:dyDescent="0.2">
      <c r="A30" s="186" t="s">
        <v>16</v>
      </c>
      <c r="B30" s="393" t="s">
        <v>93</v>
      </c>
      <c r="C30" s="406">
        <v>0.998</v>
      </c>
      <c r="D30" s="419">
        <v>0.996</v>
      </c>
      <c r="E30" s="396">
        <f t="shared" si="0"/>
        <v>-0.20000000000000018</v>
      </c>
      <c r="F30" s="433"/>
      <c r="G30" s="434"/>
    </row>
    <row r="31" spans="1:7" ht="20.100000000000001" customHeight="1" x14ac:dyDescent="0.2">
      <c r="A31" s="186" t="s">
        <v>17</v>
      </c>
      <c r="B31" s="393" t="s">
        <v>94</v>
      </c>
      <c r="C31" s="406">
        <v>1</v>
      </c>
      <c r="D31" s="419">
        <v>0.998</v>
      </c>
      <c r="E31" s="396">
        <f t="shared" si="0"/>
        <v>-0.20000000000000018</v>
      </c>
      <c r="F31" s="433"/>
      <c r="G31" s="434"/>
    </row>
    <row r="32" spans="1:7" ht="20.100000000000001" customHeight="1" x14ac:dyDescent="0.2">
      <c r="A32" s="186" t="s">
        <v>18</v>
      </c>
      <c r="B32" s="393" t="s">
        <v>51</v>
      </c>
      <c r="C32" s="406">
        <v>0.95699999999999996</v>
      </c>
      <c r="D32" s="419">
        <v>0.96099999999999997</v>
      </c>
      <c r="E32" s="396">
        <f t="shared" si="0"/>
        <v>0.40000000000000036</v>
      </c>
      <c r="F32" s="433"/>
      <c r="G32" s="434"/>
    </row>
    <row r="33" spans="1:7" ht="20.100000000000001" customHeight="1" x14ac:dyDescent="0.2">
      <c r="A33" s="186" t="s">
        <v>19</v>
      </c>
      <c r="B33" s="393" t="s">
        <v>95</v>
      </c>
      <c r="C33" s="406">
        <v>0.96799999999999997</v>
      </c>
      <c r="D33" s="419">
        <v>0.96399999999999997</v>
      </c>
      <c r="E33" s="396">
        <f t="shared" si="0"/>
        <v>-0.40000000000000036</v>
      </c>
      <c r="F33" s="433"/>
      <c r="G33" s="434"/>
    </row>
    <row r="34" spans="1:7" ht="20.100000000000001" customHeight="1" x14ac:dyDescent="0.2">
      <c r="A34" s="186" t="s">
        <v>20</v>
      </c>
      <c r="B34" s="393" t="s">
        <v>79</v>
      </c>
      <c r="C34" s="406">
        <v>1</v>
      </c>
      <c r="D34" s="419">
        <v>1</v>
      </c>
      <c r="E34" s="396">
        <f t="shared" si="0"/>
        <v>0</v>
      </c>
      <c r="F34" s="433"/>
      <c r="G34" s="434"/>
    </row>
    <row r="35" spans="1:7" ht="20.100000000000001" customHeight="1" x14ac:dyDescent="0.2">
      <c r="A35" s="186" t="s">
        <v>22</v>
      </c>
      <c r="B35" s="393" t="s">
        <v>72</v>
      </c>
      <c r="C35" s="406">
        <v>1</v>
      </c>
      <c r="D35" s="419">
        <v>1</v>
      </c>
      <c r="E35" s="396">
        <f t="shared" si="0"/>
        <v>0</v>
      </c>
      <c r="F35" s="433"/>
      <c r="G35" s="434"/>
    </row>
    <row r="36" spans="1:7" ht="20.100000000000001" customHeight="1" x14ac:dyDescent="0.2">
      <c r="A36" s="186" t="s">
        <v>23</v>
      </c>
      <c r="B36" s="393" t="s">
        <v>324</v>
      </c>
      <c r="C36" s="406">
        <v>0.999</v>
      </c>
      <c r="D36" s="419">
        <v>0.999</v>
      </c>
      <c r="E36" s="396">
        <f t="shared" si="0"/>
        <v>0</v>
      </c>
      <c r="F36" s="433"/>
      <c r="G36" s="434"/>
    </row>
    <row r="37" spans="1:7" ht="20.100000000000001" customHeight="1" x14ac:dyDescent="0.2">
      <c r="A37" s="186" t="s">
        <v>24</v>
      </c>
      <c r="B37" s="393" t="s">
        <v>80</v>
      </c>
      <c r="C37" s="406">
        <v>0.99199999999999999</v>
      </c>
      <c r="D37" s="419">
        <v>0.99099999999999999</v>
      </c>
      <c r="E37" s="396">
        <f t="shared" si="0"/>
        <v>-0.10000000000000009</v>
      </c>
      <c r="F37" s="433"/>
      <c r="G37" s="434"/>
    </row>
    <row r="38" spans="1:7" ht="20.100000000000001" customHeight="1" x14ac:dyDescent="0.2">
      <c r="A38" s="186" t="s">
        <v>25</v>
      </c>
      <c r="B38" s="393" t="s">
        <v>52</v>
      </c>
      <c r="C38" s="406">
        <v>0.98499999999999999</v>
      </c>
      <c r="D38" s="419">
        <v>0.99399999999999999</v>
      </c>
      <c r="E38" s="396">
        <f t="shared" si="0"/>
        <v>0.9000000000000008</v>
      </c>
      <c r="F38" s="433"/>
      <c r="G38" s="434"/>
    </row>
    <row r="39" spans="1:7" ht="20.100000000000001" customHeight="1" x14ac:dyDescent="0.2">
      <c r="A39" s="186" t="s">
        <v>26</v>
      </c>
      <c r="B39" s="393" t="s">
        <v>96</v>
      </c>
      <c r="C39" s="406">
        <v>0.998</v>
      </c>
      <c r="D39" s="419">
        <v>0.998</v>
      </c>
      <c r="E39" s="396">
        <f t="shared" si="0"/>
        <v>0</v>
      </c>
      <c r="F39" s="433"/>
      <c r="G39" s="434"/>
    </row>
    <row r="40" spans="1:7" ht="20.100000000000001" customHeight="1" thickBot="1" x14ac:dyDescent="0.25">
      <c r="A40" s="186" t="s">
        <v>27</v>
      </c>
      <c r="B40" s="393" t="s">
        <v>81</v>
      </c>
      <c r="C40" s="406">
        <v>0.98599999999999999</v>
      </c>
      <c r="D40" s="419">
        <v>0.98899999999999999</v>
      </c>
      <c r="E40" s="396">
        <f t="shared" si="0"/>
        <v>0.30000000000000027</v>
      </c>
      <c r="F40" s="433"/>
      <c r="G40" s="434"/>
    </row>
    <row r="41" spans="1:7" ht="20.100000000000001" customHeight="1" thickBot="1" x14ac:dyDescent="0.25">
      <c r="A41" s="121"/>
      <c r="B41" s="115" t="s">
        <v>164</v>
      </c>
      <c r="C41" s="418">
        <v>0.98299999999999998</v>
      </c>
      <c r="D41" s="418">
        <v>0.99399999999999999</v>
      </c>
      <c r="E41" s="399">
        <f t="shared" si="0"/>
        <v>1.100000000000001</v>
      </c>
      <c r="F41" s="433"/>
      <c r="G41" s="434"/>
    </row>
    <row r="42" spans="1:7" ht="20.100000000000001" customHeight="1" x14ac:dyDescent="0.2">
      <c r="C42" s="436"/>
      <c r="D42" s="436"/>
      <c r="E42" s="437"/>
    </row>
    <row r="43" spans="1:7" ht="20.100000000000001" customHeight="1" x14ac:dyDescent="0.2">
      <c r="A43" s="606" t="s">
        <v>258</v>
      </c>
      <c r="B43" s="606"/>
      <c r="C43" s="606"/>
      <c r="D43" s="606"/>
      <c r="E43" s="606"/>
    </row>
    <row r="44" spans="1:7" ht="20.100000000000001" customHeight="1" thickBot="1" x14ac:dyDescent="0.25">
      <c r="A44" s="285"/>
      <c r="B44" s="285"/>
      <c r="C44" s="430"/>
      <c r="D44" s="430"/>
      <c r="E44" s="430"/>
    </row>
    <row r="45" spans="1:7" ht="20.100000000000001" customHeight="1" thickBot="1" x14ac:dyDescent="0.25">
      <c r="A45" s="287" t="s">
        <v>156</v>
      </c>
      <c r="B45" s="288" t="s">
        <v>160</v>
      </c>
      <c r="C45" s="603" t="s">
        <v>257</v>
      </c>
      <c r="D45" s="604"/>
      <c r="E45" s="605"/>
    </row>
    <row r="46" spans="1:7" ht="20.100000000000001" customHeight="1" thickBot="1" x14ac:dyDescent="0.25">
      <c r="A46" s="294"/>
      <c r="B46" s="431"/>
      <c r="C46" s="182" t="s">
        <v>97</v>
      </c>
      <c r="D46" s="182" t="s">
        <v>319</v>
      </c>
      <c r="E46" s="183" t="s">
        <v>250</v>
      </c>
    </row>
    <row r="47" spans="1:7" ht="20.100000000000001" customHeight="1" x14ac:dyDescent="0.2">
      <c r="A47" s="25" t="s">
        <v>0</v>
      </c>
      <c r="B47" s="393" t="s">
        <v>53</v>
      </c>
      <c r="C47" s="406">
        <v>0.83</v>
      </c>
      <c r="D47" s="419">
        <v>0.86699999999999999</v>
      </c>
      <c r="E47" s="396">
        <f t="shared" ref="E47:E65" si="1">+(D47-C47)*100</f>
        <v>3.7000000000000033</v>
      </c>
      <c r="F47" s="433"/>
      <c r="G47" s="434"/>
    </row>
    <row r="48" spans="1:7" ht="20.100000000000001" customHeight="1" x14ac:dyDescent="0.2">
      <c r="A48" s="186" t="s">
        <v>1</v>
      </c>
      <c r="B48" s="393" t="s">
        <v>54</v>
      </c>
      <c r="C48" s="406">
        <v>0.91900000000000004</v>
      </c>
      <c r="D48" s="419">
        <v>0.92200000000000004</v>
      </c>
      <c r="E48" s="396">
        <f t="shared" si="1"/>
        <v>0.30000000000000027</v>
      </c>
      <c r="F48" s="433"/>
      <c r="G48" s="434"/>
    </row>
    <row r="49" spans="1:7" ht="20.100000000000001" customHeight="1" x14ac:dyDescent="0.2">
      <c r="A49" s="186" t="s">
        <v>2</v>
      </c>
      <c r="B49" s="393" t="s">
        <v>82</v>
      </c>
      <c r="C49" s="406">
        <v>0.79800000000000004</v>
      </c>
      <c r="D49" s="419">
        <v>0.8</v>
      </c>
      <c r="E49" s="396">
        <f t="shared" si="1"/>
        <v>0.20000000000000018</v>
      </c>
      <c r="F49" s="433"/>
      <c r="G49" s="434"/>
    </row>
    <row r="50" spans="1:7" ht="20.100000000000001" customHeight="1" x14ac:dyDescent="0.2">
      <c r="A50" s="186" t="s">
        <v>3</v>
      </c>
      <c r="B50" s="393" t="s">
        <v>325</v>
      </c>
      <c r="C50" s="406">
        <v>0.69899999999999995</v>
      </c>
      <c r="D50" s="419">
        <v>0.70799999999999996</v>
      </c>
      <c r="E50" s="396">
        <f t="shared" si="1"/>
        <v>0.9000000000000008</v>
      </c>
      <c r="F50" s="433"/>
      <c r="G50" s="434"/>
    </row>
    <row r="51" spans="1:7" ht="20.100000000000001" customHeight="1" x14ac:dyDescent="0.2">
      <c r="A51" s="186" t="s">
        <v>4</v>
      </c>
      <c r="B51" s="393" t="s">
        <v>55</v>
      </c>
      <c r="C51" s="406">
        <v>0.75800000000000001</v>
      </c>
      <c r="D51" s="419">
        <v>0.74199999999999999</v>
      </c>
      <c r="E51" s="396">
        <f t="shared" si="1"/>
        <v>-1.6000000000000014</v>
      </c>
      <c r="F51" s="433"/>
      <c r="G51" s="434"/>
    </row>
    <row r="52" spans="1:7" ht="20.100000000000001" customHeight="1" x14ac:dyDescent="0.2">
      <c r="A52" s="186" t="s">
        <v>5</v>
      </c>
      <c r="B52" s="393" t="s">
        <v>73</v>
      </c>
      <c r="C52" s="406">
        <v>0.52400000000000002</v>
      </c>
      <c r="D52" s="419">
        <v>0.56399999999999995</v>
      </c>
      <c r="E52" s="396">
        <f t="shared" si="1"/>
        <v>3.9999999999999925</v>
      </c>
      <c r="F52" s="433"/>
      <c r="G52" s="434"/>
    </row>
    <row r="53" spans="1:7" ht="20.100000000000001" customHeight="1" x14ac:dyDescent="0.2">
      <c r="A53" s="186" t="s">
        <v>6</v>
      </c>
      <c r="B53" s="393" t="s">
        <v>56</v>
      </c>
      <c r="C53" s="406">
        <v>0.80700000000000005</v>
      </c>
      <c r="D53" s="419">
        <v>0.81899999999999995</v>
      </c>
      <c r="E53" s="396">
        <f t="shared" si="1"/>
        <v>1.19999999999999</v>
      </c>
      <c r="F53" s="433"/>
      <c r="G53" s="434"/>
    </row>
    <row r="54" spans="1:7" ht="20.100000000000001" customHeight="1" x14ac:dyDescent="0.2">
      <c r="A54" s="186" t="s">
        <v>7</v>
      </c>
      <c r="B54" s="393" t="s">
        <v>74</v>
      </c>
      <c r="C54" s="406">
        <v>0.97099999999999997</v>
      </c>
      <c r="D54" s="419">
        <v>0.97399999999999998</v>
      </c>
      <c r="E54" s="396">
        <f t="shared" si="1"/>
        <v>0.30000000000000027</v>
      </c>
      <c r="F54" s="433"/>
      <c r="G54" s="434"/>
    </row>
    <row r="55" spans="1:7" ht="20.100000000000001" customHeight="1" x14ac:dyDescent="0.2">
      <c r="A55" s="186" t="s">
        <v>8</v>
      </c>
      <c r="B55" s="393" t="s">
        <v>57</v>
      </c>
      <c r="C55" s="406">
        <v>0.40200000000000002</v>
      </c>
      <c r="D55" s="419">
        <v>0.38</v>
      </c>
      <c r="E55" s="396">
        <f t="shared" si="1"/>
        <v>-2.200000000000002</v>
      </c>
      <c r="F55" s="433"/>
      <c r="G55" s="434"/>
    </row>
    <row r="56" spans="1:7" ht="20.100000000000001" customHeight="1" x14ac:dyDescent="0.2">
      <c r="A56" s="186" t="s">
        <v>9</v>
      </c>
      <c r="B56" s="393" t="s">
        <v>83</v>
      </c>
      <c r="C56" s="406">
        <v>0.79</v>
      </c>
      <c r="D56" s="419">
        <v>0.83499999999999996</v>
      </c>
      <c r="E56" s="396">
        <f t="shared" si="1"/>
        <v>4.4999999999999929</v>
      </c>
      <c r="F56" s="433"/>
      <c r="G56" s="434"/>
    </row>
    <row r="57" spans="1:7" ht="20.100000000000001" customHeight="1" x14ac:dyDescent="0.2">
      <c r="A57" s="186" t="s">
        <v>10</v>
      </c>
      <c r="B57" s="393" t="s">
        <v>58</v>
      </c>
      <c r="C57" s="406">
        <v>0.27900000000000003</v>
      </c>
      <c r="D57" s="419">
        <v>0.23200000000000001</v>
      </c>
      <c r="E57" s="396">
        <f t="shared" si="1"/>
        <v>-4.7000000000000011</v>
      </c>
      <c r="F57" s="433"/>
      <c r="G57" s="434"/>
    </row>
    <row r="58" spans="1:7" ht="20.100000000000001" customHeight="1" x14ac:dyDescent="0.2">
      <c r="A58" s="186" t="s">
        <v>11</v>
      </c>
      <c r="B58" s="393" t="s">
        <v>59</v>
      </c>
      <c r="C58" s="406">
        <v>0.94799999999999995</v>
      </c>
      <c r="D58" s="419">
        <v>0.94799999999999995</v>
      </c>
      <c r="E58" s="396">
        <f t="shared" si="1"/>
        <v>0</v>
      </c>
      <c r="F58" s="433"/>
      <c r="G58" s="434"/>
    </row>
    <row r="59" spans="1:7" ht="20.100000000000001" customHeight="1" x14ac:dyDescent="0.2">
      <c r="A59" s="186" t="s">
        <v>12</v>
      </c>
      <c r="B59" s="393" t="s">
        <v>84</v>
      </c>
      <c r="C59" s="406">
        <v>0.56699999999999995</v>
      </c>
      <c r="D59" s="419">
        <v>0.46500000000000002</v>
      </c>
      <c r="E59" s="396">
        <f t="shared" si="1"/>
        <v>-10.199999999999992</v>
      </c>
      <c r="F59" s="433"/>
      <c r="G59" s="434"/>
    </row>
    <row r="60" spans="1:7" ht="20.100000000000001" customHeight="1" x14ac:dyDescent="0.2">
      <c r="A60" s="186" t="s">
        <v>13</v>
      </c>
      <c r="B60" s="393" t="s">
        <v>60</v>
      </c>
      <c r="C60" s="406">
        <v>0.58299999999999996</v>
      </c>
      <c r="D60" s="419">
        <v>0.56399999999999995</v>
      </c>
      <c r="E60" s="396">
        <f t="shared" si="1"/>
        <v>-1.9000000000000017</v>
      </c>
      <c r="F60" s="433"/>
      <c r="G60" s="434"/>
    </row>
    <row r="61" spans="1:7" ht="20.100000000000001" customHeight="1" x14ac:dyDescent="0.2">
      <c r="A61" s="186" t="s">
        <v>14</v>
      </c>
      <c r="B61" s="393" t="s">
        <v>85</v>
      </c>
      <c r="C61" s="406">
        <v>0.76400000000000001</v>
      </c>
      <c r="D61" s="419">
        <v>0.76500000000000001</v>
      </c>
      <c r="E61" s="396">
        <f t="shared" si="1"/>
        <v>0.10000000000000009</v>
      </c>
      <c r="F61" s="433"/>
      <c r="G61" s="434"/>
    </row>
    <row r="62" spans="1:7" ht="20.100000000000001" customHeight="1" x14ac:dyDescent="0.2">
      <c r="A62" s="186" t="s">
        <v>15</v>
      </c>
      <c r="B62" s="393" t="s">
        <v>61</v>
      </c>
      <c r="C62" s="406">
        <v>0.56899999999999995</v>
      </c>
      <c r="D62" s="419">
        <v>0.68200000000000005</v>
      </c>
      <c r="E62" s="396">
        <f t="shared" si="1"/>
        <v>11.30000000000001</v>
      </c>
      <c r="F62" s="433"/>
      <c r="G62" s="434"/>
    </row>
    <row r="63" spans="1:7" ht="20.100000000000001" customHeight="1" x14ac:dyDescent="0.2">
      <c r="A63" s="186" t="s">
        <v>16</v>
      </c>
      <c r="B63" s="393" t="s">
        <v>62</v>
      </c>
      <c r="C63" s="406">
        <v>0.54500000000000004</v>
      </c>
      <c r="D63" s="419">
        <v>0.54700000000000004</v>
      </c>
      <c r="E63" s="396">
        <f t="shared" si="1"/>
        <v>0.20000000000000018</v>
      </c>
      <c r="F63" s="433"/>
      <c r="G63" s="434"/>
    </row>
    <row r="64" spans="1:7" ht="20.100000000000001" customHeight="1" x14ac:dyDescent="0.2">
      <c r="A64" s="186" t="s">
        <v>17</v>
      </c>
      <c r="B64" s="393" t="s">
        <v>63</v>
      </c>
      <c r="C64" s="406">
        <v>0.39300000000000002</v>
      </c>
      <c r="D64" s="419">
        <v>0.32100000000000001</v>
      </c>
      <c r="E64" s="396">
        <f t="shared" si="1"/>
        <v>-7.2000000000000011</v>
      </c>
      <c r="F64" s="433"/>
      <c r="G64" s="434"/>
    </row>
    <row r="65" spans="1:7" ht="20.100000000000001" customHeight="1" x14ac:dyDescent="0.2">
      <c r="A65" s="186" t="s">
        <v>18</v>
      </c>
      <c r="B65" s="393" t="s">
        <v>98</v>
      </c>
      <c r="C65" s="406">
        <v>0.56699999999999995</v>
      </c>
      <c r="D65" s="419">
        <v>0.94199999999999995</v>
      </c>
      <c r="E65" s="396">
        <f t="shared" si="1"/>
        <v>37.5</v>
      </c>
      <c r="F65" s="433"/>
      <c r="G65" s="434"/>
    </row>
    <row r="66" spans="1:7" ht="20.100000000000001" customHeight="1" x14ac:dyDescent="0.2">
      <c r="A66" s="186" t="s">
        <v>19</v>
      </c>
      <c r="B66" s="393" t="s">
        <v>326</v>
      </c>
      <c r="C66" s="439" t="s">
        <v>33</v>
      </c>
      <c r="D66" s="419">
        <v>0.75800000000000001</v>
      </c>
      <c r="E66" s="396" t="s">
        <v>33</v>
      </c>
      <c r="F66" s="433"/>
      <c r="G66" s="434"/>
    </row>
    <row r="67" spans="1:7" ht="20.100000000000001" customHeight="1" x14ac:dyDescent="0.2">
      <c r="A67" s="186" t="s">
        <v>20</v>
      </c>
      <c r="B67" s="393" t="s">
        <v>64</v>
      </c>
      <c r="C67" s="406">
        <v>0.91</v>
      </c>
      <c r="D67" s="419">
        <v>0.95299999999999996</v>
      </c>
      <c r="E67" s="396">
        <f>+(D67-C67)*100</f>
        <v>4.2999999999999927</v>
      </c>
      <c r="F67" s="433"/>
      <c r="G67" s="434"/>
    </row>
    <row r="68" spans="1:7" ht="20.100000000000001" customHeight="1" x14ac:dyDescent="0.2">
      <c r="A68" s="186" t="s">
        <v>22</v>
      </c>
      <c r="B68" s="393" t="s">
        <v>99</v>
      </c>
      <c r="C68" s="406">
        <v>0.17100000000000001</v>
      </c>
      <c r="D68" s="419">
        <v>0.41299999999999998</v>
      </c>
      <c r="E68" s="396">
        <f>+(D68-C68)*100</f>
        <v>24.199999999999996</v>
      </c>
      <c r="F68" s="433"/>
      <c r="G68" s="434"/>
    </row>
    <row r="69" spans="1:7" ht="20.100000000000001" customHeight="1" x14ac:dyDescent="0.2">
      <c r="A69" s="186" t="s">
        <v>23</v>
      </c>
      <c r="B69" s="393" t="s">
        <v>86</v>
      </c>
      <c r="C69" s="406">
        <v>0.59099999999999997</v>
      </c>
      <c r="D69" s="419">
        <v>0.64400000000000002</v>
      </c>
      <c r="E69" s="396">
        <f>+(D69-C69)*100</f>
        <v>5.3000000000000043</v>
      </c>
      <c r="F69" s="433"/>
      <c r="G69" s="434"/>
    </row>
    <row r="70" spans="1:7" ht="20.100000000000001" customHeight="1" x14ac:dyDescent="0.2">
      <c r="A70" s="186" t="s">
        <v>24</v>
      </c>
      <c r="B70" s="393" t="s">
        <v>105</v>
      </c>
      <c r="C70" s="439" t="s">
        <v>33</v>
      </c>
      <c r="D70" s="419">
        <v>0.26600000000000001</v>
      </c>
      <c r="E70" s="396" t="s">
        <v>33</v>
      </c>
      <c r="F70" s="433"/>
      <c r="G70" s="434"/>
    </row>
    <row r="71" spans="1:7" ht="20.100000000000001" customHeight="1" x14ac:dyDescent="0.2">
      <c r="A71" s="186" t="s">
        <v>25</v>
      </c>
      <c r="B71" s="393" t="s">
        <v>65</v>
      </c>
      <c r="C71" s="406">
        <v>0.90700000000000003</v>
      </c>
      <c r="D71" s="419">
        <v>0.872</v>
      </c>
      <c r="E71" s="396">
        <f t="shared" ref="E71:E81" si="2">+(D71-C71)*100</f>
        <v>-3.5000000000000031</v>
      </c>
      <c r="F71" s="433"/>
      <c r="G71" s="434"/>
    </row>
    <row r="72" spans="1:7" ht="20.100000000000001" customHeight="1" x14ac:dyDescent="0.2">
      <c r="A72" s="186" t="s">
        <v>26</v>
      </c>
      <c r="B72" s="393" t="s">
        <v>66</v>
      </c>
      <c r="C72" s="406">
        <v>0.96599999999999997</v>
      </c>
      <c r="D72" s="419">
        <v>0.95899999999999996</v>
      </c>
      <c r="E72" s="396">
        <f t="shared" si="2"/>
        <v>-0.70000000000000062</v>
      </c>
      <c r="F72" s="433"/>
      <c r="G72" s="434"/>
    </row>
    <row r="73" spans="1:7" ht="20.100000000000001" customHeight="1" x14ac:dyDescent="0.2">
      <c r="A73" s="186" t="s">
        <v>27</v>
      </c>
      <c r="B73" s="393" t="s">
        <v>100</v>
      </c>
      <c r="C73" s="406">
        <v>4.7E-2</v>
      </c>
      <c r="D73" s="419">
        <v>0.127</v>
      </c>
      <c r="E73" s="396">
        <f t="shared" si="2"/>
        <v>8</v>
      </c>
      <c r="F73" s="433"/>
      <c r="G73" s="434"/>
    </row>
    <row r="74" spans="1:7" ht="20.100000000000001" customHeight="1" x14ac:dyDescent="0.2">
      <c r="A74" s="186" t="s">
        <v>28</v>
      </c>
      <c r="B74" s="393" t="s">
        <v>327</v>
      </c>
      <c r="C74" s="406">
        <v>0.997</v>
      </c>
      <c r="D74" s="419">
        <v>0.997</v>
      </c>
      <c r="E74" s="396">
        <f t="shared" si="2"/>
        <v>0</v>
      </c>
      <c r="F74" s="433"/>
      <c r="G74" s="434"/>
    </row>
    <row r="75" spans="1:7" ht="20.100000000000001" customHeight="1" x14ac:dyDescent="0.2">
      <c r="A75" s="186" t="s">
        <v>29</v>
      </c>
      <c r="B75" s="393" t="s">
        <v>67</v>
      </c>
      <c r="C75" s="406">
        <v>0.996</v>
      </c>
      <c r="D75" s="419">
        <v>0.98899999999999999</v>
      </c>
      <c r="E75" s="396">
        <f t="shared" si="2"/>
        <v>-0.70000000000000062</v>
      </c>
      <c r="F75" s="433"/>
      <c r="G75" s="434"/>
    </row>
    <row r="76" spans="1:7" ht="20.100000000000001" customHeight="1" x14ac:dyDescent="0.2">
      <c r="A76" s="186" t="s">
        <v>30</v>
      </c>
      <c r="B76" s="393" t="s">
        <v>75</v>
      </c>
      <c r="C76" s="406">
        <v>0.24399999999999999</v>
      </c>
      <c r="D76" s="419">
        <v>0.41099999999999998</v>
      </c>
      <c r="E76" s="396">
        <f t="shared" si="2"/>
        <v>16.7</v>
      </c>
      <c r="F76" s="433"/>
      <c r="G76" s="434"/>
    </row>
    <row r="77" spans="1:7" ht="20.100000000000001" customHeight="1" x14ac:dyDescent="0.2">
      <c r="A77" s="186" t="s">
        <v>31</v>
      </c>
      <c r="B77" s="393" t="s">
        <v>76</v>
      </c>
      <c r="C77" s="406">
        <v>0.43099999999999999</v>
      </c>
      <c r="D77" s="419">
        <v>0.39500000000000002</v>
      </c>
      <c r="E77" s="396">
        <f t="shared" si="2"/>
        <v>-3.5999999999999979</v>
      </c>
      <c r="F77" s="433"/>
      <c r="G77" s="434"/>
    </row>
    <row r="78" spans="1:7" ht="20.100000000000001" customHeight="1" x14ac:dyDescent="0.2">
      <c r="A78" s="186" t="s">
        <v>101</v>
      </c>
      <c r="B78" s="393" t="s">
        <v>68</v>
      </c>
      <c r="C78" s="406">
        <v>0.52</v>
      </c>
      <c r="D78" s="419">
        <v>0.54300000000000004</v>
      </c>
      <c r="E78" s="396">
        <f t="shared" si="2"/>
        <v>2.300000000000002</v>
      </c>
      <c r="F78" s="433"/>
      <c r="G78" s="434"/>
    </row>
    <row r="79" spans="1:7" ht="20.100000000000001" customHeight="1" x14ac:dyDescent="0.2">
      <c r="A79" s="186" t="s">
        <v>102</v>
      </c>
      <c r="B79" s="393" t="s">
        <v>69</v>
      </c>
      <c r="C79" s="406">
        <v>0.93500000000000005</v>
      </c>
      <c r="D79" s="419">
        <v>0.95199999999999996</v>
      </c>
      <c r="E79" s="396">
        <f t="shared" si="2"/>
        <v>1.6999999999999904</v>
      </c>
      <c r="F79" s="433"/>
      <c r="G79" s="434"/>
    </row>
    <row r="80" spans="1:7" ht="20.100000000000001" customHeight="1" thickBot="1" x14ac:dyDescent="0.25">
      <c r="A80" s="186" t="s">
        <v>104</v>
      </c>
      <c r="B80" s="393" t="s">
        <v>70</v>
      </c>
      <c r="C80" s="406">
        <v>1</v>
      </c>
      <c r="D80" s="419">
        <v>1</v>
      </c>
      <c r="E80" s="396">
        <f t="shared" si="2"/>
        <v>0</v>
      </c>
      <c r="F80" s="433"/>
      <c r="G80" s="434"/>
    </row>
    <row r="81" spans="1:7" ht="20.100000000000001" customHeight="1" thickBot="1" x14ac:dyDescent="0.25">
      <c r="A81" s="229"/>
      <c r="B81" s="115" t="s">
        <v>164</v>
      </c>
      <c r="C81" s="418">
        <v>0.80300000000000005</v>
      </c>
      <c r="D81" s="418">
        <v>0.81299999999999994</v>
      </c>
      <c r="E81" s="399">
        <f t="shared" si="2"/>
        <v>0.99999999999998979</v>
      </c>
      <c r="F81" s="433"/>
      <c r="G81" s="434"/>
    </row>
    <row r="82" spans="1:7" ht="20.100000000000001" customHeight="1" x14ac:dyDescent="0.2"/>
    <row r="83" spans="1:7" ht="20.100000000000001" customHeight="1" x14ac:dyDescent="0.2">
      <c r="A83" s="302" t="s">
        <v>259</v>
      </c>
      <c r="B83" s="302"/>
      <c r="C83" s="438"/>
      <c r="D83" s="438"/>
      <c r="E83" s="438"/>
    </row>
    <row r="84" spans="1:7" ht="20.100000000000001" customHeight="1" thickBot="1" x14ac:dyDescent="0.25">
      <c r="A84" s="285"/>
      <c r="B84" s="285"/>
      <c r="C84" s="430"/>
      <c r="D84" s="430"/>
      <c r="E84" s="430"/>
    </row>
    <row r="85" spans="1:7" ht="20.100000000000001" customHeight="1" thickBot="1" x14ac:dyDescent="0.25">
      <c r="A85" s="287" t="s">
        <v>156</v>
      </c>
      <c r="B85" s="288" t="s">
        <v>157</v>
      </c>
      <c r="C85" s="603" t="s">
        <v>259</v>
      </c>
      <c r="D85" s="604"/>
      <c r="E85" s="605"/>
    </row>
    <row r="86" spans="1:7" ht="20.100000000000001" customHeight="1" thickBot="1" x14ac:dyDescent="0.25">
      <c r="A86" s="294"/>
      <c r="B86" s="431"/>
      <c r="C86" s="182" t="s">
        <v>97</v>
      </c>
      <c r="D86" s="182" t="s">
        <v>319</v>
      </c>
      <c r="E86" s="432" t="s">
        <v>250</v>
      </c>
    </row>
    <row r="87" spans="1:7" ht="20.100000000000001" customHeight="1" x14ac:dyDescent="0.2">
      <c r="A87" s="108" t="s">
        <v>0</v>
      </c>
      <c r="B87" s="296" t="s">
        <v>162</v>
      </c>
      <c r="C87" s="341">
        <v>0.99199999999999999</v>
      </c>
      <c r="D87" s="341">
        <v>0.99299999999999999</v>
      </c>
      <c r="E87" s="409">
        <f>+(D87-C87)*100</f>
        <v>0.10000000000000009</v>
      </c>
      <c r="F87" s="433"/>
      <c r="G87" s="434"/>
    </row>
    <row r="88" spans="1:7" ht="20.100000000000001" customHeight="1" thickBot="1" x14ac:dyDescent="0.25">
      <c r="A88" s="112" t="s">
        <v>1</v>
      </c>
      <c r="B88" s="299" t="s">
        <v>161</v>
      </c>
      <c r="C88" s="341">
        <v>0.85499999999999998</v>
      </c>
      <c r="D88" s="341">
        <v>0.82399999999999995</v>
      </c>
      <c r="E88" s="409">
        <f>+(D88-C88)*100</f>
        <v>-3.1000000000000028</v>
      </c>
      <c r="F88" s="433"/>
      <c r="G88" s="434"/>
    </row>
    <row r="89" spans="1:7" ht="20.100000000000001" customHeight="1" thickBot="1" x14ac:dyDescent="0.25">
      <c r="A89" s="226"/>
      <c r="B89" s="435" t="s">
        <v>164</v>
      </c>
      <c r="C89" s="337">
        <v>0.93100000000000005</v>
      </c>
      <c r="D89" s="337">
        <v>0.90800000000000003</v>
      </c>
      <c r="E89" s="411">
        <f>+(D89-C89)*100</f>
        <v>-2.300000000000002</v>
      </c>
      <c r="F89" s="433"/>
      <c r="G89" s="434"/>
    </row>
    <row r="90" spans="1:7" ht="20.100000000000001" customHeight="1" x14ac:dyDescent="0.2">
      <c r="G90" s="434"/>
    </row>
    <row r="91" spans="1:7" ht="20.100000000000001" customHeight="1" x14ac:dyDescent="0.2">
      <c r="A91" s="302" t="s">
        <v>260</v>
      </c>
      <c r="B91" s="302"/>
      <c r="C91" s="438"/>
      <c r="D91" s="438"/>
      <c r="E91" s="438"/>
      <c r="G91" s="434"/>
    </row>
    <row r="92" spans="1:7" ht="20.100000000000001" customHeight="1" thickBot="1" x14ac:dyDescent="0.25">
      <c r="A92" s="285"/>
      <c r="B92" s="285"/>
      <c r="C92" s="430"/>
      <c r="D92" s="430"/>
      <c r="E92" s="430"/>
      <c r="G92" s="434"/>
    </row>
    <row r="93" spans="1:7" ht="20.100000000000001" customHeight="1" thickBot="1" x14ac:dyDescent="0.25">
      <c r="A93" s="287" t="s">
        <v>156</v>
      </c>
      <c r="B93" s="288" t="s">
        <v>160</v>
      </c>
      <c r="C93" s="603" t="s">
        <v>259</v>
      </c>
      <c r="D93" s="604"/>
      <c r="E93" s="605"/>
      <c r="G93" s="434"/>
    </row>
    <row r="94" spans="1:7" ht="71.25" customHeight="1" thickBot="1" x14ac:dyDescent="0.25">
      <c r="A94" s="294"/>
      <c r="B94" s="431"/>
      <c r="C94" s="182" t="s">
        <v>97</v>
      </c>
      <c r="D94" s="182" t="s">
        <v>319</v>
      </c>
      <c r="E94" s="183" t="s">
        <v>250</v>
      </c>
      <c r="G94" s="434"/>
    </row>
    <row r="95" spans="1:7" ht="20.100000000000001" customHeight="1" x14ac:dyDescent="0.2">
      <c r="A95" s="25" t="s">
        <v>0</v>
      </c>
      <c r="B95" s="393" t="s">
        <v>41</v>
      </c>
      <c r="C95" s="426">
        <v>1</v>
      </c>
      <c r="D95" s="419">
        <v>1</v>
      </c>
      <c r="E95" s="396">
        <f t="shared" ref="E95:E122" si="3">+(D95-C95)*100</f>
        <v>0</v>
      </c>
      <c r="F95" s="433"/>
      <c r="G95" s="434"/>
    </row>
    <row r="96" spans="1:7" ht="20.100000000000001" customHeight="1" x14ac:dyDescent="0.2">
      <c r="A96" s="186" t="s">
        <v>1</v>
      </c>
      <c r="B96" s="393" t="s">
        <v>77</v>
      </c>
      <c r="C96" s="419">
        <v>0.98399999999999999</v>
      </c>
      <c r="D96" s="419">
        <v>0.98399999999999999</v>
      </c>
      <c r="E96" s="396">
        <f t="shared" si="3"/>
        <v>0</v>
      </c>
      <c r="F96" s="433"/>
      <c r="G96" s="434"/>
    </row>
    <row r="97" spans="1:7" ht="20.100000000000001" customHeight="1" x14ac:dyDescent="0.2">
      <c r="A97" s="186" t="s">
        <v>2</v>
      </c>
      <c r="B97" s="393" t="s">
        <v>92</v>
      </c>
      <c r="C97" s="419">
        <v>0.99299999999999999</v>
      </c>
      <c r="D97" s="419">
        <v>0.995</v>
      </c>
      <c r="E97" s="396">
        <f t="shared" si="3"/>
        <v>0.20000000000000018</v>
      </c>
      <c r="F97" s="433"/>
      <c r="G97" s="434"/>
    </row>
    <row r="98" spans="1:7" ht="20.100000000000001" customHeight="1" x14ac:dyDescent="0.2">
      <c r="A98" s="186" t="s">
        <v>3</v>
      </c>
      <c r="B98" s="393" t="s">
        <v>42</v>
      </c>
      <c r="C98" s="419">
        <v>0.996</v>
      </c>
      <c r="D98" s="419">
        <v>0.996</v>
      </c>
      <c r="E98" s="396">
        <f t="shared" si="3"/>
        <v>0</v>
      </c>
      <c r="F98" s="433"/>
      <c r="G98" s="434"/>
    </row>
    <row r="99" spans="1:7" ht="20.100000000000001" customHeight="1" x14ac:dyDescent="0.2">
      <c r="A99" s="186" t="s">
        <v>4</v>
      </c>
      <c r="B99" s="393" t="s">
        <v>323</v>
      </c>
      <c r="C99" s="419">
        <v>0.98399999999999999</v>
      </c>
      <c r="D99" s="419">
        <v>0.98599999999999999</v>
      </c>
      <c r="E99" s="396">
        <f t="shared" si="3"/>
        <v>0.20000000000000018</v>
      </c>
      <c r="F99" s="433"/>
      <c r="G99" s="434"/>
    </row>
    <row r="100" spans="1:7" ht="20.100000000000001" customHeight="1" x14ac:dyDescent="0.2">
      <c r="A100" s="186" t="s">
        <v>5</v>
      </c>
      <c r="B100" s="393" t="s">
        <v>43</v>
      </c>
      <c r="C100" s="419">
        <v>0.996</v>
      </c>
      <c r="D100" s="419">
        <v>0.99399999999999999</v>
      </c>
      <c r="E100" s="396">
        <f t="shared" si="3"/>
        <v>-0.20000000000000018</v>
      </c>
      <c r="F100" s="433"/>
      <c r="G100" s="434"/>
    </row>
    <row r="101" spans="1:7" ht="20.100000000000001" customHeight="1" x14ac:dyDescent="0.2">
      <c r="A101" s="186" t="s">
        <v>6</v>
      </c>
      <c r="B101" s="393" t="s">
        <v>44</v>
      </c>
      <c r="C101" s="419">
        <v>0.98199999999999998</v>
      </c>
      <c r="D101" s="419">
        <v>0.98299999999999998</v>
      </c>
      <c r="E101" s="396">
        <f t="shared" si="3"/>
        <v>0.10000000000000009</v>
      </c>
      <c r="F101" s="433"/>
      <c r="G101" s="434"/>
    </row>
    <row r="102" spans="1:7" ht="20.100000000000001" customHeight="1" x14ac:dyDescent="0.2">
      <c r="A102" s="186" t="s">
        <v>7</v>
      </c>
      <c r="B102" s="393" t="s">
        <v>78</v>
      </c>
      <c r="C102" s="419">
        <v>0.98399999999999999</v>
      </c>
      <c r="D102" s="419">
        <v>0.98399999999999999</v>
      </c>
      <c r="E102" s="396">
        <f t="shared" si="3"/>
        <v>0</v>
      </c>
      <c r="F102" s="433"/>
      <c r="G102" s="434"/>
    </row>
    <row r="103" spans="1:7" ht="20.100000000000001" customHeight="1" x14ac:dyDescent="0.2">
      <c r="A103" s="186" t="s">
        <v>8</v>
      </c>
      <c r="B103" s="393" t="s">
        <v>71</v>
      </c>
      <c r="C103" s="419">
        <v>0.98599999999999999</v>
      </c>
      <c r="D103" s="419">
        <v>0.98699999999999999</v>
      </c>
      <c r="E103" s="396">
        <f t="shared" si="3"/>
        <v>0.10000000000000009</v>
      </c>
      <c r="F103" s="433"/>
      <c r="G103" s="434"/>
    </row>
    <row r="104" spans="1:7" ht="20.100000000000001" customHeight="1" x14ac:dyDescent="0.2">
      <c r="A104" s="186" t="s">
        <v>9</v>
      </c>
      <c r="B104" s="393" t="s">
        <v>45</v>
      </c>
      <c r="C104" s="419">
        <v>1</v>
      </c>
      <c r="D104" s="419">
        <v>1</v>
      </c>
      <c r="E104" s="396">
        <f t="shared" si="3"/>
        <v>0</v>
      </c>
      <c r="F104" s="433"/>
      <c r="G104" s="434"/>
    </row>
    <row r="105" spans="1:7" ht="20.100000000000001" customHeight="1" x14ac:dyDescent="0.2">
      <c r="A105" s="186" t="s">
        <v>10</v>
      </c>
      <c r="B105" s="393" t="s">
        <v>46</v>
      </c>
      <c r="C105" s="419">
        <v>0.93600000000000005</v>
      </c>
      <c r="D105" s="419">
        <v>0.93200000000000005</v>
      </c>
      <c r="E105" s="396">
        <f t="shared" si="3"/>
        <v>-0.40000000000000036</v>
      </c>
      <c r="F105" s="433"/>
      <c r="G105" s="434"/>
    </row>
    <row r="106" spans="1:7" ht="20.100000000000001" customHeight="1" x14ac:dyDescent="0.2">
      <c r="A106" s="186" t="s">
        <v>11</v>
      </c>
      <c r="B106" s="393" t="s">
        <v>47</v>
      </c>
      <c r="C106" s="419">
        <v>0.86099999999999999</v>
      </c>
      <c r="D106" s="419">
        <v>0.89500000000000002</v>
      </c>
      <c r="E106" s="396">
        <f t="shared" si="3"/>
        <v>3.400000000000003</v>
      </c>
      <c r="F106" s="433"/>
      <c r="G106" s="434"/>
    </row>
    <row r="107" spans="1:7" ht="20.100000000000001" customHeight="1" x14ac:dyDescent="0.2">
      <c r="A107" s="186" t="s">
        <v>12</v>
      </c>
      <c r="B107" s="393" t="s">
        <v>36</v>
      </c>
      <c r="C107" s="419">
        <v>0.84299999999999997</v>
      </c>
      <c r="D107" s="419">
        <v>0.85</v>
      </c>
      <c r="E107" s="396">
        <f t="shared" si="3"/>
        <v>0.70000000000000062</v>
      </c>
      <c r="F107" s="433"/>
      <c r="G107" s="434"/>
    </row>
    <row r="108" spans="1:7" ht="20.100000000000001" customHeight="1" x14ac:dyDescent="0.2">
      <c r="A108" s="186" t="s">
        <v>13</v>
      </c>
      <c r="B108" s="393" t="s">
        <v>48</v>
      </c>
      <c r="C108" s="419">
        <v>0.97599999999999998</v>
      </c>
      <c r="D108" s="419">
        <v>0.97699999999999998</v>
      </c>
      <c r="E108" s="396">
        <f t="shared" si="3"/>
        <v>0.10000000000000009</v>
      </c>
      <c r="F108" s="433"/>
      <c r="G108" s="434"/>
    </row>
    <row r="109" spans="1:7" ht="20.100000000000001" customHeight="1" x14ac:dyDescent="0.2">
      <c r="A109" s="186" t="s">
        <v>14</v>
      </c>
      <c r="B109" s="393" t="s">
        <v>49</v>
      </c>
      <c r="C109" s="419">
        <v>0.997</v>
      </c>
      <c r="D109" s="419">
        <v>0.995</v>
      </c>
      <c r="E109" s="396">
        <f t="shared" si="3"/>
        <v>-0.20000000000000018</v>
      </c>
      <c r="F109" s="433"/>
      <c r="G109" s="434"/>
    </row>
    <row r="110" spans="1:7" ht="20.100000000000001" customHeight="1" x14ac:dyDescent="0.2">
      <c r="A110" s="186" t="s">
        <v>15</v>
      </c>
      <c r="B110" s="393" t="s">
        <v>50</v>
      </c>
      <c r="C110" s="419">
        <v>1</v>
      </c>
      <c r="D110" s="419">
        <v>1</v>
      </c>
      <c r="E110" s="396">
        <f t="shared" si="3"/>
        <v>0</v>
      </c>
      <c r="F110" s="433"/>
      <c r="G110" s="434"/>
    </row>
    <row r="111" spans="1:7" ht="20.100000000000001" customHeight="1" x14ac:dyDescent="0.2">
      <c r="A111" s="186" t="s">
        <v>16</v>
      </c>
      <c r="B111" s="393" t="s">
        <v>93</v>
      </c>
      <c r="C111" s="419">
        <v>0.998</v>
      </c>
      <c r="D111" s="419">
        <v>0.999</v>
      </c>
      <c r="E111" s="396">
        <f t="shared" si="3"/>
        <v>0.10000000000000009</v>
      </c>
      <c r="F111" s="433"/>
      <c r="G111" s="434"/>
    </row>
    <row r="112" spans="1:7" ht="20.100000000000001" customHeight="1" x14ac:dyDescent="0.2">
      <c r="A112" s="186" t="s">
        <v>17</v>
      </c>
      <c r="B112" s="393" t="s">
        <v>94</v>
      </c>
      <c r="C112" s="419">
        <v>1</v>
      </c>
      <c r="D112" s="419">
        <v>1</v>
      </c>
      <c r="E112" s="396">
        <f t="shared" si="3"/>
        <v>0</v>
      </c>
      <c r="F112" s="433"/>
      <c r="G112" s="434"/>
    </row>
    <row r="113" spans="1:7" ht="20.100000000000001" customHeight="1" x14ac:dyDescent="0.2">
      <c r="A113" s="186" t="s">
        <v>18</v>
      </c>
      <c r="B113" s="393" t="s">
        <v>51</v>
      </c>
      <c r="C113" s="419">
        <v>0.98299999999999998</v>
      </c>
      <c r="D113" s="419">
        <v>0.98499999999999999</v>
      </c>
      <c r="E113" s="396">
        <f t="shared" si="3"/>
        <v>0.20000000000000018</v>
      </c>
      <c r="F113" s="433"/>
      <c r="G113" s="434"/>
    </row>
    <row r="114" spans="1:7" ht="20.100000000000001" customHeight="1" x14ac:dyDescent="0.2">
      <c r="A114" s="186" t="s">
        <v>19</v>
      </c>
      <c r="B114" s="393" t="s">
        <v>95</v>
      </c>
      <c r="C114" s="419">
        <v>0.94199999999999995</v>
      </c>
      <c r="D114" s="419">
        <v>0.96499999999999997</v>
      </c>
      <c r="E114" s="396">
        <f t="shared" si="3"/>
        <v>2.300000000000002</v>
      </c>
      <c r="F114" s="433"/>
      <c r="G114" s="434"/>
    </row>
    <row r="115" spans="1:7" ht="20.100000000000001" customHeight="1" x14ac:dyDescent="0.2">
      <c r="A115" s="186" t="s">
        <v>20</v>
      </c>
      <c r="B115" s="393" t="s">
        <v>79</v>
      </c>
      <c r="C115" s="419">
        <v>1</v>
      </c>
      <c r="D115" s="419">
        <v>1</v>
      </c>
      <c r="E115" s="396">
        <f t="shared" si="3"/>
        <v>0</v>
      </c>
      <c r="F115" s="433"/>
      <c r="G115" s="434"/>
    </row>
    <row r="116" spans="1:7" ht="20.100000000000001" customHeight="1" x14ac:dyDescent="0.2">
      <c r="A116" s="186" t="s">
        <v>22</v>
      </c>
      <c r="B116" s="393" t="s">
        <v>72</v>
      </c>
      <c r="C116" s="419">
        <v>1</v>
      </c>
      <c r="D116" s="419">
        <v>1</v>
      </c>
      <c r="E116" s="396">
        <f t="shared" si="3"/>
        <v>0</v>
      </c>
      <c r="F116" s="433"/>
      <c r="G116" s="434"/>
    </row>
    <row r="117" spans="1:7" ht="20.100000000000001" customHeight="1" x14ac:dyDescent="0.2">
      <c r="A117" s="186" t="s">
        <v>23</v>
      </c>
      <c r="B117" s="393" t="s">
        <v>324</v>
      </c>
      <c r="C117" s="419">
        <v>0.997</v>
      </c>
      <c r="D117" s="419">
        <v>0.995</v>
      </c>
      <c r="E117" s="396">
        <f t="shared" si="3"/>
        <v>-0.20000000000000018</v>
      </c>
      <c r="F117" s="433"/>
      <c r="G117" s="434"/>
    </row>
    <row r="118" spans="1:7" ht="20.100000000000001" customHeight="1" x14ac:dyDescent="0.2">
      <c r="A118" s="186" t="s">
        <v>24</v>
      </c>
      <c r="B118" s="393" t="s">
        <v>80</v>
      </c>
      <c r="C118" s="419">
        <v>0.999</v>
      </c>
      <c r="D118" s="419">
        <v>0.999</v>
      </c>
      <c r="E118" s="396">
        <f t="shared" si="3"/>
        <v>0</v>
      </c>
      <c r="F118" s="433"/>
      <c r="G118" s="434"/>
    </row>
    <row r="119" spans="1:7" ht="20.100000000000001" customHeight="1" x14ac:dyDescent="0.2">
      <c r="A119" s="186" t="s">
        <v>25</v>
      </c>
      <c r="B119" s="393" t="s">
        <v>52</v>
      </c>
      <c r="C119" s="419">
        <v>0.996</v>
      </c>
      <c r="D119" s="419">
        <v>0.999</v>
      </c>
      <c r="E119" s="396">
        <f t="shared" si="3"/>
        <v>0.30000000000000027</v>
      </c>
      <c r="F119" s="433"/>
      <c r="G119" s="434"/>
    </row>
    <row r="120" spans="1:7" ht="20.100000000000001" customHeight="1" x14ac:dyDescent="0.2">
      <c r="A120" s="186" t="s">
        <v>26</v>
      </c>
      <c r="B120" s="393" t="s">
        <v>96</v>
      </c>
      <c r="C120" s="419">
        <v>0.998</v>
      </c>
      <c r="D120" s="419">
        <v>0.998</v>
      </c>
      <c r="E120" s="396">
        <f t="shared" si="3"/>
        <v>0</v>
      </c>
      <c r="F120" s="433"/>
      <c r="G120" s="434"/>
    </row>
    <row r="121" spans="1:7" ht="20.100000000000001" customHeight="1" thickBot="1" x14ac:dyDescent="0.25">
      <c r="A121" s="186" t="s">
        <v>27</v>
      </c>
      <c r="B121" s="393" t="s">
        <v>81</v>
      </c>
      <c r="C121" s="427">
        <v>0.997</v>
      </c>
      <c r="D121" s="419">
        <v>0.99</v>
      </c>
      <c r="E121" s="396">
        <f t="shared" si="3"/>
        <v>-0.70000000000000062</v>
      </c>
      <c r="F121" s="433"/>
      <c r="G121" s="434"/>
    </row>
    <row r="122" spans="1:7" ht="20.100000000000001" customHeight="1" thickBot="1" x14ac:dyDescent="0.25">
      <c r="A122" s="121"/>
      <c r="B122" s="115" t="s">
        <v>164</v>
      </c>
      <c r="C122" s="418">
        <v>0.99299999999999999</v>
      </c>
      <c r="D122" s="418">
        <v>0.99299999999999999</v>
      </c>
      <c r="E122" s="399">
        <f t="shared" si="3"/>
        <v>0</v>
      </c>
      <c r="F122" s="433"/>
      <c r="G122" s="434"/>
    </row>
    <row r="123" spans="1:7" ht="20.100000000000001" customHeight="1" x14ac:dyDescent="0.2">
      <c r="G123" s="434"/>
    </row>
    <row r="124" spans="1:7" ht="20.100000000000001" customHeight="1" x14ac:dyDescent="0.2">
      <c r="A124" s="302" t="s">
        <v>261</v>
      </c>
      <c r="B124" s="302"/>
      <c r="C124" s="438"/>
      <c r="D124" s="438"/>
      <c r="E124" s="438"/>
      <c r="G124" s="434"/>
    </row>
    <row r="125" spans="1:7" ht="15.75" thickBot="1" x14ac:dyDescent="0.25">
      <c r="A125" s="285"/>
      <c r="B125" s="285"/>
      <c r="C125" s="430"/>
      <c r="D125" s="430"/>
      <c r="E125" s="430"/>
      <c r="G125" s="434"/>
    </row>
    <row r="126" spans="1:7" ht="41.25" customHeight="1" thickBot="1" x14ac:dyDescent="0.25">
      <c r="A126" s="287" t="s">
        <v>156</v>
      </c>
      <c r="B126" s="288" t="s">
        <v>160</v>
      </c>
      <c r="C126" s="603" t="s">
        <v>259</v>
      </c>
      <c r="D126" s="604"/>
      <c r="E126" s="605"/>
      <c r="G126" s="434"/>
    </row>
    <row r="127" spans="1:7" ht="20.100000000000001" customHeight="1" thickBot="1" x14ac:dyDescent="0.25">
      <c r="A127" s="294"/>
      <c r="B127" s="431"/>
      <c r="C127" s="182" t="s">
        <v>97</v>
      </c>
      <c r="D127" s="182" t="s">
        <v>319</v>
      </c>
      <c r="E127" s="183" t="s">
        <v>250</v>
      </c>
      <c r="G127" s="434"/>
    </row>
    <row r="128" spans="1:7" ht="20.100000000000001" customHeight="1" x14ac:dyDescent="0.2">
      <c r="A128" s="25" t="s">
        <v>0</v>
      </c>
      <c r="B128" s="393" t="s">
        <v>53</v>
      </c>
      <c r="C128" s="419">
        <v>0.88</v>
      </c>
      <c r="D128" s="419">
        <v>0.81799999999999995</v>
      </c>
      <c r="E128" s="396">
        <f t="shared" ref="E128:E145" si="4">+(D128-C128)*100</f>
        <v>-6.2000000000000055</v>
      </c>
      <c r="F128" s="433"/>
      <c r="G128" s="434"/>
    </row>
    <row r="129" spans="1:7" ht="20.100000000000001" customHeight="1" x14ac:dyDescent="0.2">
      <c r="A129" s="186" t="s">
        <v>1</v>
      </c>
      <c r="B129" s="393" t="s">
        <v>54</v>
      </c>
      <c r="C129" s="419">
        <v>0.97299999999999998</v>
      </c>
      <c r="D129" s="419">
        <v>0.88900000000000001</v>
      </c>
      <c r="E129" s="396">
        <f t="shared" si="4"/>
        <v>-8.3999999999999968</v>
      </c>
      <c r="F129" s="433"/>
      <c r="G129" s="434"/>
    </row>
    <row r="130" spans="1:7" ht="20.100000000000001" customHeight="1" x14ac:dyDescent="0.2">
      <c r="A130" s="186" t="s">
        <v>2</v>
      </c>
      <c r="B130" s="393" t="s">
        <v>82</v>
      </c>
      <c r="C130" s="419">
        <v>0.73499999999999999</v>
      </c>
      <c r="D130" s="419">
        <v>0.78200000000000003</v>
      </c>
      <c r="E130" s="396">
        <f t="shared" si="4"/>
        <v>4.7000000000000046</v>
      </c>
      <c r="F130" s="433"/>
      <c r="G130" s="434"/>
    </row>
    <row r="131" spans="1:7" ht="20.100000000000001" customHeight="1" x14ac:dyDescent="0.2">
      <c r="A131" s="186" t="s">
        <v>3</v>
      </c>
      <c r="B131" s="393" t="s">
        <v>325</v>
      </c>
      <c r="C131" s="419">
        <v>0.94699999999999995</v>
      </c>
      <c r="D131" s="419">
        <v>0.92100000000000004</v>
      </c>
      <c r="E131" s="396">
        <f t="shared" si="4"/>
        <v>-2.5999999999999912</v>
      </c>
      <c r="F131" s="433"/>
      <c r="G131" s="434"/>
    </row>
    <row r="132" spans="1:7" ht="20.100000000000001" customHeight="1" x14ac:dyDescent="0.2">
      <c r="A132" s="186" t="s">
        <v>4</v>
      </c>
      <c r="B132" s="393" t="s">
        <v>55</v>
      </c>
      <c r="C132" s="419">
        <v>0.747</v>
      </c>
      <c r="D132" s="419">
        <v>0.73</v>
      </c>
      <c r="E132" s="396">
        <f t="shared" si="4"/>
        <v>-1.7000000000000015</v>
      </c>
      <c r="F132" s="433"/>
      <c r="G132" s="434"/>
    </row>
    <row r="133" spans="1:7" ht="20.100000000000001" customHeight="1" x14ac:dyDescent="0.2">
      <c r="A133" s="186" t="s">
        <v>5</v>
      </c>
      <c r="B133" s="393" t="s">
        <v>73</v>
      </c>
      <c r="C133" s="419">
        <v>0.33500000000000002</v>
      </c>
      <c r="D133" s="419">
        <v>0.60199999999999998</v>
      </c>
      <c r="E133" s="396">
        <f t="shared" si="4"/>
        <v>26.699999999999996</v>
      </c>
      <c r="F133" s="433"/>
      <c r="G133" s="434"/>
    </row>
    <row r="134" spans="1:7" ht="20.100000000000001" customHeight="1" x14ac:dyDescent="0.2">
      <c r="A134" s="186" t="s">
        <v>6</v>
      </c>
      <c r="B134" s="393" t="s">
        <v>56</v>
      </c>
      <c r="C134" s="419">
        <v>0.32</v>
      </c>
      <c r="D134" s="419">
        <v>0.45300000000000001</v>
      </c>
      <c r="E134" s="396">
        <f t="shared" si="4"/>
        <v>13.3</v>
      </c>
      <c r="F134" s="433"/>
      <c r="G134" s="434"/>
    </row>
    <row r="135" spans="1:7" ht="20.100000000000001" customHeight="1" x14ac:dyDescent="0.2">
      <c r="A135" s="186" t="s">
        <v>7</v>
      </c>
      <c r="B135" s="393" t="s">
        <v>74</v>
      </c>
      <c r="C135" s="419">
        <v>0.77600000000000002</v>
      </c>
      <c r="D135" s="419">
        <v>0.99399999999999999</v>
      </c>
      <c r="E135" s="396">
        <f t="shared" si="4"/>
        <v>21.799999999999997</v>
      </c>
      <c r="F135" s="433"/>
      <c r="G135" s="434"/>
    </row>
    <row r="136" spans="1:7" ht="20.100000000000001" customHeight="1" x14ac:dyDescent="0.2">
      <c r="A136" s="186" t="s">
        <v>8</v>
      </c>
      <c r="B136" s="393" t="s">
        <v>57</v>
      </c>
      <c r="C136" s="419">
        <v>0.40200000000000002</v>
      </c>
      <c r="D136" s="419">
        <v>0.40300000000000002</v>
      </c>
      <c r="E136" s="396">
        <f t="shared" si="4"/>
        <v>0.10000000000000009</v>
      </c>
      <c r="F136" s="433"/>
      <c r="G136" s="434"/>
    </row>
    <row r="137" spans="1:7" ht="20.100000000000001" customHeight="1" x14ac:dyDescent="0.2">
      <c r="A137" s="186" t="s">
        <v>9</v>
      </c>
      <c r="B137" s="393" t="s">
        <v>83</v>
      </c>
      <c r="C137" s="419">
        <v>0.83199999999999996</v>
      </c>
      <c r="D137" s="419">
        <v>0.83099999999999996</v>
      </c>
      <c r="E137" s="396">
        <f t="shared" si="4"/>
        <v>-0.10000000000000009</v>
      </c>
      <c r="F137" s="433"/>
      <c r="G137" s="434"/>
    </row>
    <row r="138" spans="1:7" ht="20.100000000000001" customHeight="1" x14ac:dyDescent="0.2">
      <c r="A138" s="186" t="s">
        <v>10</v>
      </c>
      <c r="B138" s="393" t="s">
        <v>58</v>
      </c>
      <c r="C138" s="419">
        <v>0.246</v>
      </c>
      <c r="D138" s="419">
        <v>0.23</v>
      </c>
      <c r="E138" s="396">
        <f t="shared" si="4"/>
        <v>-1.5999999999999988</v>
      </c>
      <c r="F138" s="433"/>
      <c r="G138" s="434"/>
    </row>
    <row r="139" spans="1:7" ht="20.100000000000001" customHeight="1" x14ac:dyDescent="0.2">
      <c r="A139" s="186" t="s">
        <v>11</v>
      </c>
      <c r="B139" s="393" t="s">
        <v>59</v>
      </c>
      <c r="C139" s="419">
        <v>0.94399999999999995</v>
      </c>
      <c r="D139" s="419">
        <v>0.92700000000000005</v>
      </c>
      <c r="E139" s="396">
        <f t="shared" si="4"/>
        <v>-1.6999999999999904</v>
      </c>
      <c r="F139" s="433"/>
      <c r="G139" s="434"/>
    </row>
    <row r="140" spans="1:7" ht="20.100000000000001" customHeight="1" x14ac:dyDescent="0.2">
      <c r="A140" s="186" t="s">
        <v>12</v>
      </c>
      <c r="B140" s="393" t="s">
        <v>84</v>
      </c>
      <c r="C140" s="419">
        <v>0.89200000000000002</v>
      </c>
      <c r="D140" s="419">
        <v>0.41299999999999998</v>
      </c>
      <c r="E140" s="396">
        <f t="shared" si="4"/>
        <v>-47.900000000000006</v>
      </c>
      <c r="F140" s="433"/>
      <c r="G140" s="434"/>
    </row>
    <row r="141" spans="1:7" ht="20.100000000000001" customHeight="1" x14ac:dyDescent="0.2">
      <c r="A141" s="186" t="s">
        <v>13</v>
      </c>
      <c r="B141" s="393" t="s">
        <v>60</v>
      </c>
      <c r="C141" s="419">
        <v>0.51500000000000001</v>
      </c>
      <c r="D141" s="419">
        <v>0.52200000000000002</v>
      </c>
      <c r="E141" s="396">
        <f t="shared" si="4"/>
        <v>0.70000000000000062</v>
      </c>
      <c r="F141" s="433"/>
      <c r="G141" s="434"/>
    </row>
    <row r="142" spans="1:7" ht="20.100000000000001" customHeight="1" x14ac:dyDescent="0.2">
      <c r="A142" s="186" t="s">
        <v>14</v>
      </c>
      <c r="B142" s="393" t="s">
        <v>85</v>
      </c>
      <c r="C142" s="419">
        <v>0.87</v>
      </c>
      <c r="D142" s="419">
        <v>0.85399999999999998</v>
      </c>
      <c r="E142" s="396">
        <f t="shared" si="4"/>
        <v>-1.6000000000000014</v>
      </c>
      <c r="F142" s="433"/>
      <c r="G142" s="434"/>
    </row>
    <row r="143" spans="1:7" ht="19.5" customHeight="1" x14ac:dyDescent="0.2">
      <c r="A143" s="186" t="s">
        <v>15</v>
      </c>
      <c r="B143" s="393" t="s">
        <v>61</v>
      </c>
      <c r="C143" s="419">
        <v>0.69299999999999995</v>
      </c>
      <c r="D143" s="419">
        <v>0.70599999999999996</v>
      </c>
      <c r="E143" s="396">
        <f t="shared" si="4"/>
        <v>1.3000000000000012</v>
      </c>
      <c r="F143" s="433"/>
      <c r="G143" s="434"/>
    </row>
    <row r="144" spans="1:7" ht="20.100000000000001" customHeight="1" x14ac:dyDescent="0.2">
      <c r="A144" s="186" t="s">
        <v>16</v>
      </c>
      <c r="B144" s="393" t="s">
        <v>62</v>
      </c>
      <c r="C144" s="419">
        <v>0.63700000000000001</v>
      </c>
      <c r="D144" s="419">
        <v>0.55100000000000005</v>
      </c>
      <c r="E144" s="396">
        <f t="shared" si="4"/>
        <v>-8.5999999999999961</v>
      </c>
      <c r="F144" s="433"/>
      <c r="G144" s="434"/>
    </row>
    <row r="145" spans="1:7" ht="20.100000000000001" customHeight="1" x14ac:dyDescent="0.2">
      <c r="A145" s="186" t="s">
        <v>17</v>
      </c>
      <c r="B145" s="393" t="s">
        <v>63</v>
      </c>
      <c r="C145" s="419">
        <v>0.6</v>
      </c>
      <c r="D145" s="419">
        <v>0.47699999999999998</v>
      </c>
      <c r="E145" s="396">
        <f t="shared" si="4"/>
        <v>-12.3</v>
      </c>
      <c r="F145" s="433"/>
      <c r="G145" s="434"/>
    </row>
    <row r="146" spans="1:7" ht="20.100000000000001" customHeight="1" x14ac:dyDescent="0.2">
      <c r="A146" s="186" t="s">
        <v>18</v>
      </c>
      <c r="B146" s="393" t="s">
        <v>98</v>
      </c>
      <c r="C146" s="421" t="s">
        <v>33</v>
      </c>
      <c r="D146" s="419">
        <v>1</v>
      </c>
      <c r="E146" s="396" t="s">
        <v>33</v>
      </c>
      <c r="F146" s="433"/>
      <c r="G146" s="434"/>
    </row>
    <row r="147" spans="1:7" ht="20.100000000000001" customHeight="1" x14ac:dyDescent="0.2">
      <c r="A147" s="186" t="s">
        <v>19</v>
      </c>
      <c r="B147" s="393" t="s">
        <v>326</v>
      </c>
      <c r="C147" s="421" t="s">
        <v>33</v>
      </c>
      <c r="D147" s="421" t="s">
        <v>33</v>
      </c>
      <c r="E147" s="421" t="s">
        <v>33</v>
      </c>
      <c r="F147" s="433"/>
      <c r="G147" s="434"/>
    </row>
    <row r="148" spans="1:7" ht="20.100000000000001" customHeight="1" x14ac:dyDescent="0.2">
      <c r="A148" s="186" t="s">
        <v>20</v>
      </c>
      <c r="B148" s="393" t="s">
        <v>64</v>
      </c>
      <c r="C148" s="419">
        <v>0.73799999999999999</v>
      </c>
      <c r="D148" s="419">
        <v>0.46800000000000003</v>
      </c>
      <c r="E148" s="396">
        <f>+(D148-C148)*100</f>
        <v>-26.999999999999996</v>
      </c>
      <c r="F148" s="433"/>
      <c r="G148" s="434"/>
    </row>
    <row r="149" spans="1:7" ht="20.100000000000001" customHeight="1" x14ac:dyDescent="0.2">
      <c r="A149" s="186" t="s">
        <v>22</v>
      </c>
      <c r="B149" s="393" t="s">
        <v>99</v>
      </c>
      <c r="C149" s="419">
        <v>0.98099999999999998</v>
      </c>
      <c r="D149" s="419">
        <v>0.91600000000000004</v>
      </c>
      <c r="E149" s="396">
        <f>+(D149-C149)*100</f>
        <v>-6.4999999999999947</v>
      </c>
      <c r="F149" s="433"/>
      <c r="G149" s="434"/>
    </row>
    <row r="150" spans="1:7" ht="20.100000000000001" customHeight="1" x14ac:dyDescent="0.2">
      <c r="A150" s="186" t="s">
        <v>23</v>
      </c>
      <c r="B150" s="393" t="s">
        <v>86</v>
      </c>
      <c r="C150" s="419">
        <v>0.56399999999999995</v>
      </c>
      <c r="D150" s="419">
        <v>0.53900000000000003</v>
      </c>
      <c r="E150" s="396">
        <f>+(D150-C150)*100</f>
        <v>-2.4999999999999911</v>
      </c>
      <c r="F150" s="433"/>
      <c r="G150" s="434"/>
    </row>
    <row r="151" spans="1:7" ht="20.100000000000001" customHeight="1" x14ac:dyDescent="0.2">
      <c r="A151" s="186" t="s">
        <v>24</v>
      </c>
      <c r="B151" s="393" t="s">
        <v>105</v>
      </c>
      <c r="C151" s="421" t="s">
        <v>33</v>
      </c>
      <c r="D151" s="419">
        <v>0.76400000000000001</v>
      </c>
      <c r="E151" s="421" t="s">
        <v>33</v>
      </c>
      <c r="F151" s="433"/>
      <c r="G151" s="434"/>
    </row>
    <row r="152" spans="1:7" ht="20.100000000000001" customHeight="1" x14ac:dyDescent="0.2">
      <c r="A152" s="186" t="s">
        <v>25</v>
      </c>
      <c r="B152" s="393" t="s">
        <v>65</v>
      </c>
      <c r="C152" s="421">
        <v>0.86799999999999999</v>
      </c>
      <c r="D152" s="419">
        <v>0.84199999999999997</v>
      </c>
      <c r="E152" s="396">
        <f t="shared" ref="E152:E162" si="5">+(D152-C152)*100</f>
        <v>-2.6000000000000023</v>
      </c>
      <c r="F152" s="433"/>
      <c r="G152" s="434"/>
    </row>
    <row r="153" spans="1:7" ht="20.100000000000001" customHeight="1" x14ac:dyDescent="0.2">
      <c r="A153" s="186" t="s">
        <v>26</v>
      </c>
      <c r="B153" s="393" t="s">
        <v>66</v>
      </c>
      <c r="C153" s="421">
        <v>0.95599999999999996</v>
      </c>
      <c r="D153" s="419">
        <v>0.96499999999999997</v>
      </c>
      <c r="E153" s="396">
        <f t="shared" si="5"/>
        <v>0.9000000000000008</v>
      </c>
      <c r="F153" s="433"/>
      <c r="G153" s="434"/>
    </row>
    <row r="154" spans="1:7" ht="20.100000000000001" customHeight="1" x14ac:dyDescent="0.2">
      <c r="A154" s="186" t="s">
        <v>27</v>
      </c>
      <c r="B154" s="393" t="s">
        <v>100</v>
      </c>
      <c r="C154" s="421">
        <v>0.24</v>
      </c>
      <c r="D154" s="419">
        <v>0.14799999999999999</v>
      </c>
      <c r="E154" s="396">
        <f t="shared" si="5"/>
        <v>-9.1999999999999993</v>
      </c>
      <c r="F154" s="433"/>
      <c r="G154" s="434"/>
    </row>
    <row r="155" spans="1:7" ht="20.100000000000001" customHeight="1" x14ac:dyDescent="0.2">
      <c r="A155" s="186" t="s">
        <v>28</v>
      </c>
      <c r="B155" s="393" t="s">
        <v>327</v>
      </c>
      <c r="C155" s="421">
        <v>1</v>
      </c>
      <c r="D155" s="419">
        <v>1</v>
      </c>
      <c r="E155" s="396">
        <f t="shared" si="5"/>
        <v>0</v>
      </c>
      <c r="F155" s="433"/>
      <c r="G155" s="434"/>
    </row>
    <row r="156" spans="1:7" ht="20.100000000000001" customHeight="1" x14ac:dyDescent="0.2">
      <c r="A156" s="186" t="s">
        <v>29</v>
      </c>
      <c r="B156" s="393" t="s">
        <v>67</v>
      </c>
      <c r="C156" s="421">
        <v>1.0029999999999999</v>
      </c>
      <c r="D156" s="419">
        <v>0.99299999999999999</v>
      </c>
      <c r="E156" s="396">
        <f t="shared" si="5"/>
        <v>-0.99999999999998979</v>
      </c>
      <c r="F156" s="433"/>
      <c r="G156" s="434"/>
    </row>
    <row r="157" spans="1:7" ht="20.100000000000001" customHeight="1" x14ac:dyDescent="0.2">
      <c r="A157" s="186" t="s">
        <v>30</v>
      </c>
      <c r="B157" s="393" t="s">
        <v>75</v>
      </c>
      <c r="C157" s="421">
        <v>0.55500000000000005</v>
      </c>
      <c r="D157" s="419">
        <v>0.51800000000000002</v>
      </c>
      <c r="E157" s="396">
        <f t="shared" si="5"/>
        <v>-3.7000000000000033</v>
      </c>
      <c r="F157" s="433"/>
      <c r="G157" s="434"/>
    </row>
    <row r="158" spans="1:7" ht="20.100000000000001" customHeight="1" x14ac:dyDescent="0.2">
      <c r="A158" s="186" t="s">
        <v>31</v>
      </c>
      <c r="B158" s="393" t="s">
        <v>76</v>
      </c>
      <c r="C158" s="419">
        <v>0.35699999999999998</v>
      </c>
      <c r="D158" s="419">
        <v>0.42699999999999999</v>
      </c>
      <c r="E158" s="396">
        <f t="shared" si="5"/>
        <v>7.0000000000000009</v>
      </c>
      <c r="F158" s="433"/>
      <c r="G158" s="434"/>
    </row>
    <row r="159" spans="1:7" ht="20.100000000000001" customHeight="1" x14ac:dyDescent="0.2">
      <c r="A159" s="186" t="s">
        <v>101</v>
      </c>
      <c r="B159" s="393" t="s">
        <v>68</v>
      </c>
      <c r="C159" s="419">
        <v>0.53600000000000003</v>
      </c>
      <c r="D159" s="419">
        <v>0.57199999999999995</v>
      </c>
      <c r="E159" s="396">
        <f t="shared" si="5"/>
        <v>3.5999999999999921</v>
      </c>
      <c r="F159" s="433"/>
      <c r="G159" s="434"/>
    </row>
    <row r="160" spans="1:7" ht="20.100000000000001" customHeight="1" x14ac:dyDescent="0.2">
      <c r="A160" s="186" t="s">
        <v>102</v>
      </c>
      <c r="B160" s="393" t="s">
        <v>69</v>
      </c>
      <c r="C160" s="419">
        <v>0.83499999999999996</v>
      </c>
      <c r="D160" s="419">
        <v>0.85499999999999998</v>
      </c>
      <c r="E160" s="396">
        <f t="shared" si="5"/>
        <v>2.0000000000000018</v>
      </c>
      <c r="F160" s="433"/>
      <c r="G160" s="434"/>
    </row>
    <row r="161" spans="1:7" ht="20.100000000000001" customHeight="1" thickBot="1" x14ac:dyDescent="0.25">
      <c r="A161" s="186" t="s">
        <v>104</v>
      </c>
      <c r="B161" s="393" t="s">
        <v>70</v>
      </c>
      <c r="C161" s="419">
        <v>1</v>
      </c>
      <c r="D161" s="419">
        <v>1</v>
      </c>
      <c r="E161" s="396">
        <f t="shared" si="5"/>
        <v>0</v>
      </c>
      <c r="F161" s="433"/>
      <c r="G161" s="434"/>
    </row>
    <row r="162" spans="1:7" ht="20.100000000000001" customHeight="1" thickBot="1" x14ac:dyDescent="0.25">
      <c r="A162" s="229"/>
      <c r="B162" s="115" t="s">
        <v>164</v>
      </c>
      <c r="C162" s="418">
        <v>0.82399999999999995</v>
      </c>
      <c r="D162" s="418">
        <v>0.81299999999999994</v>
      </c>
      <c r="E162" s="399">
        <f t="shared" si="5"/>
        <v>-1.100000000000001</v>
      </c>
      <c r="F162" s="433"/>
      <c r="G162" s="434"/>
    </row>
    <row r="163" spans="1:7" ht="20.100000000000001" customHeight="1" x14ac:dyDescent="0.2">
      <c r="C163" s="436"/>
      <c r="D163" s="436"/>
      <c r="E163" s="436"/>
    </row>
    <row r="164" spans="1:7" ht="20.100000000000001" customHeight="1" x14ac:dyDescent="0.2"/>
    <row r="165" spans="1:7" ht="20.100000000000001" customHeight="1" x14ac:dyDescent="0.2"/>
    <row r="166" spans="1:7" ht="20.100000000000001" customHeight="1" x14ac:dyDescent="0.2"/>
    <row r="167" spans="1:7" ht="20.100000000000001" customHeight="1" x14ac:dyDescent="0.2"/>
    <row r="168" spans="1:7" ht="20.100000000000001" customHeight="1" x14ac:dyDescent="0.2"/>
    <row r="169" spans="1:7" ht="20.100000000000001" customHeight="1" x14ac:dyDescent="0.2"/>
    <row r="170" spans="1:7" ht="20.100000000000001" customHeight="1" x14ac:dyDescent="0.2"/>
    <row r="171" spans="1:7" ht="20.100000000000001" customHeight="1" x14ac:dyDescent="0.2"/>
    <row r="172" spans="1:7" ht="20.100000000000001" customHeight="1" x14ac:dyDescent="0.2"/>
    <row r="173" spans="1:7" ht="20.100000000000001" customHeight="1" x14ac:dyDescent="0.2"/>
    <row r="174" spans="1:7" ht="20.100000000000001" customHeight="1" x14ac:dyDescent="0.2"/>
    <row r="175" spans="1:7" ht="20.100000000000001" customHeight="1" x14ac:dyDescent="0.2"/>
    <row r="176" spans="1: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</sheetData>
  <mergeCells count="9">
    <mergeCell ref="C85:E85"/>
    <mergeCell ref="C93:E93"/>
    <mergeCell ref="C126:E126"/>
    <mergeCell ref="A1:E1"/>
    <mergeCell ref="C4:E4"/>
    <mergeCell ref="A10:E10"/>
    <mergeCell ref="C12:E12"/>
    <mergeCell ref="A43:E43"/>
    <mergeCell ref="C45:E45"/>
  </mergeCells>
  <conditionalFormatting sqref="G6:G8 G14:G41 G47:G81 G87:G162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fitToHeight="10" orientation="portrait" r:id="rId1"/>
  <headerFooter alignWithMargins="0">
    <oddHeader>&amp;C&amp;A</oddHeader>
  </headerFooter>
  <rowBreaks count="3" manualBreakCount="3">
    <brk id="41" max="16383" man="1"/>
    <brk id="82" max="16383" man="1"/>
    <brk id="1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03"/>
  <sheetViews>
    <sheetView zoomScale="80" zoomScaleNormal="80" zoomScaleSheetLayoutView="80" workbookViewId="0">
      <selection activeCell="F123" sqref="F123"/>
    </sheetView>
  </sheetViews>
  <sheetFormatPr defaultRowHeight="14.25" x14ac:dyDescent="0.2"/>
  <cols>
    <col min="1" max="1" width="3.5703125" style="62" customWidth="1"/>
    <col min="2" max="2" width="34.28515625" style="62" customWidth="1"/>
    <col min="3" max="3" width="16.42578125" style="62" customWidth="1"/>
    <col min="4" max="4" width="15.28515625" style="62" customWidth="1"/>
    <col min="5" max="5" width="14.28515625" style="62" customWidth="1"/>
    <col min="6" max="8" width="9.140625" style="62"/>
    <col min="9" max="9" width="41.7109375" style="62" customWidth="1"/>
    <col min="10" max="10" width="13.5703125" style="62" customWidth="1"/>
    <col min="11" max="11" width="13.7109375" style="62" customWidth="1"/>
    <col min="12" max="12" width="17.28515625" style="443" customWidth="1"/>
    <col min="13" max="16384" width="9.140625" style="62"/>
  </cols>
  <sheetData>
    <row r="1" spans="1:12" s="57" customFormat="1" ht="20.100000000000001" customHeight="1" x14ac:dyDescent="0.2">
      <c r="A1" s="581" t="s">
        <v>262</v>
      </c>
      <c r="B1" s="581"/>
      <c r="C1" s="581"/>
      <c r="D1" s="581"/>
      <c r="E1" s="581"/>
      <c r="L1" s="441"/>
    </row>
    <row r="2" spans="1:12" s="57" customFormat="1" ht="20.100000000000001" customHeight="1" x14ac:dyDescent="0.2">
      <c r="A2" s="210"/>
      <c r="B2" s="210"/>
      <c r="C2" s="210"/>
      <c r="D2" s="210"/>
      <c r="E2" s="210"/>
      <c r="L2" s="441"/>
    </row>
    <row r="3" spans="1:12" ht="20.100000000000001" customHeight="1" thickBot="1" x14ac:dyDescent="0.25">
      <c r="A3" s="442"/>
      <c r="B3" s="442"/>
      <c r="C3" s="442"/>
      <c r="D3" s="442"/>
      <c r="E3" s="442"/>
    </row>
    <row r="4" spans="1:12" ht="20.100000000000001" customHeight="1" thickBot="1" x14ac:dyDescent="0.25">
      <c r="A4" s="287" t="s">
        <v>156</v>
      </c>
      <c r="B4" s="288" t="s">
        <v>157</v>
      </c>
      <c r="C4" s="608" t="s">
        <v>262</v>
      </c>
      <c r="D4" s="609"/>
      <c r="E4" s="610"/>
    </row>
    <row r="5" spans="1:12" ht="20.100000000000001" customHeight="1" thickBot="1" x14ac:dyDescent="0.25">
      <c r="A5" s="294"/>
      <c r="B5" s="431"/>
      <c r="C5" s="182" t="s">
        <v>97</v>
      </c>
      <c r="D5" s="182" t="s">
        <v>319</v>
      </c>
      <c r="E5" s="183" t="s">
        <v>250</v>
      </c>
    </row>
    <row r="6" spans="1:12" ht="20.100000000000001" customHeight="1" x14ac:dyDescent="0.2">
      <c r="A6" s="108" t="s">
        <v>0</v>
      </c>
      <c r="B6" s="296" t="s">
        <v>162</v>
      </c>
      <c r="C6" s="329">
        <v>0.70499999999999996</v>
      </c>
      <c r="D6" s="329">
        <v>0.77</v>
      </c>
      <c r="E6" s="409">
        <f>+(D6-C6)*100</f>
        <v>6.5000000000000053</v>
      </c>
      <c r="F6" s="433"/>
      <c r="J6" s="102"/>
      <c r="K6" s="353"/>
    </row>
    <row r="7" spans="1:12" ht="20.100000000000001" customHeight="1" thickBot="1" x14ac:dyDescent="0.25">
      <c r="A7" s="112" t="s">
        <v>1</v>
      </c>
      <c r="B7" s="299" t="s">
        <v>161</v>
      </c>
      <c r="C7" s="342">
        <v>0.67100000000000004</v>
      </c>
      <c r="D7" s="342">
        <v>0.65400000000000003</v>
      </c>
      <c r="E7" s="409">
        <f>+(D7-C7)*100</f>
        <v>-1.7000000000000015</v>
      </c>
      <c r="F7" s="433"/>
      <c r="J7" s="102"/>
      <c r="K7" s="353"/>
    </row>
    <row r="8" spans="1:12" ht="20.100000000000001" customHeight="1" thickBot="1" x14ac:dyDescent="0.25">
      <c r="A8" s="226"/>
      <c r="B8" s="435" t="s">
        <v>164</v>
      </c>
      <c r="C8" s="337">
        <v>0.68899999999999995</v>
      </c>
      <c r="D8" s="337">
        <v>0.70699999999999996</v>
      </c>
      <c r="E8" s="411">
        <f>+(D8-C8)*100</f>
        <v>1.8000000000000016</v>
      </c>
      <c r="F8" s="433"/>
      <c r="J8" s="415"/>
      <c r="K8" s="415"/>
      <c r="L8" s="415"/>
    </row>
    <row r="9" spans="1:12" ht="20.100000000000001" customHeight="1" x14ac:dyDescent="0.2">
      <c r="A9" s="57"/>
      <c r="C9" s="444"/>
      <c r="J9" s="445"/>
      <c r="K9" s="445"/>
    </row>
    <row r="10" spans="1:12" s="57" customFormat="1" ht="20.100000000000001" customHeight="1" x14ac:dyDescent="0.2">
      <c r="A10" s="446" t="s">
        <v>263</v>
      </c>
      <c r="B10" s="446"/>
      <c r="C10" s="446"/>
      <c r="D10" s="446"/>
      <c r="E10" s="446"/>
      <c r="L10" s="441"/>
    </row>
    <row r="11" spans="1:12" ht="20.100000000000001" customHeight="1" thickBot="1" x14ac:dyDescent="0.25">
      <c r="A11" s="447"/>
      <c r="B11" s="448"/>
      <c r="C11" s="448"/>
      <c r="D11" s="448"/>
      <c r="E11" s="448"/>
    </row>
    <row r="12" spans="1:12" ht="20.100000000000001" customHeight="1" thickBot="1" x14ac:dyDescent="0.25">
      <c r="A12" s="287" t="s">
        <v>156</v>
      </c>
      <c r="B12" s="288" t="s">
        <v>160</v>
      </c>
      <c r="C12" s="608" t="s">
        <v>262</v>
      </c>
      <c r="D12" s="609"/>
      <c r="E12" s="610"/>
    </row>
    <row r="13" spans="1:12" ht="20.100000000000001" customHeight="1" thickBot="1" x14ac:dyDescent="0.25">
      <c r="A13" s="294"/>
      <c r="B13" s="431"/>
      <c r="C13" s="182" t="s">
        <v>97</v>
      </c>
      <c r="D13" s="182" t="s">
        <v>319</v>
      </c>
      <c r="E13" s="183" t="s">
        <v>250</v>
      </c>
    </row>
    <row r="14" spans="1:12" ht="20.100000000000001" customHeight="1" x14ac:dyDescent="0.2">
      <c r="A14" s="25" t="s">
        <v>0</v>
      </c>
      <c r="B14" s="393" t="s">
        <v>41</v>
      </c>
      <c r="C14" s="440">
        <v>1.59</v>
      </c>
      <c r="D14" s="440">
        <v>1.75</v>
      </c>
      <c r="E14" s="396">
        <f t="shared" ref="E14:E41" si="0">+(D14-C14)*100</f>
        <v>15.999999999999993</v>
      </c>
      <c r="F14" s="449"/>
      <c r="J14" s="102"/>
      <c r="K14" s="353"/>
    </row>
    <row r="15" spans="1:12" ht="20.100000000000001" customHeight="1" x14ac:dyDescent="0.2">
      <c r="A15" s="186" t="s">
        <v>1</v>
      </c>
      <c r="B15" s="393" t="s">
        <v>77</v>
      </c>
      <c r="C15" s="440">
        <v>1.0309999999999999</v>
      </c>
      <c r="D15" s="440">
        <v>0.94399999999999995</v>
      </c>
      <c r="E15" s="396">
        <f t="shared" si="0"/>
        <v>-8.6999999999999957</v>
      </c>
      <c r="F15" s="449"/>
      <c r="J15" s="102"/>
      <c r="K15" s="353"/>
    </row>
    <row r="16" spans="1:12" ht="20.100000000000001" customHeight="1" x14ac:dyDescent="0.2">
      <c r="A16" s="186" t="s">
        <v>2</v>
      </c>
      <c r="B16" s="393" t="s">
        <v>92</v>
      </c>
      <c r="C16" s="440">
        <v>0.73099999999999998</v>
      </c>
      <c r="D16" s="440">
        <v>0.749</v>
      </c>
      <c r="E16" s="396">
        <f t="shared" si="0"/>
        <v>1.8000000000000016</v>
      </c>
      <c r="F16" s="449"/>
      <c r="J16" s="415"/>
      <c r="K16" s="415"/>
      <c r="L16" s="415"/>
    </row>
    <row r="17" spans="1:10" ht="20.100000000000001" customHeight="1" x14ac:dyDescent="0.2">
      <c r="A17" s="186" t="s">
        <v>3</v>
      </c>
      <c r="B17" s="393" t="s">
        <v>42</v>
      </c>
      <c r="C17" s="440">
        <v>0.68899999999999995</v>
      </c>
      <c r="D17" s="440">
        <v>0.95899999999999996</v>
      </c>
      <c r="E17" s="396">
        <f t="shared" si="0"/>
        <v>27</v>
      </c>
      <c r="F17" s="449"/>
      <c r="J17" s="339"/>
    </row>
    <row r="18" spans="1:10" ht="20.100000000000001" customHeight="1" x14ac:dyDescent="0.2">
      <c r="A18" s="186" t="s">
        <v>4</v>
      </c>
      <c r="B18" s="393" t="s">
        <v>323</v>
      </c>
      <c r="C18" s="440">
        <v>0.54300000000000004</v>
      </c>
      <c r="D18" s="440">
        <v>1.046</v>
      </c>
      <c r="E18" s="396">
        <f t="shared" si="0"/>
        <v>50.3</v>
      </c>
      <c r="F18" s="449"/>
    </row>
    <row r="19" spans="1:10" ht="20.100000000000001" customHeight="1" x14ac:dyDescent="0.2">
      <c r="A19" s="186" t="s">
        <v>5</v>
      </c>
      <c r="B19" s="393" t="s">
        <v>43</v>
      </c>
      <c r="C19" s="440">
        <v>0.11899999999999999</v>
      </c>
      <c r="D19" s="440">
        <v>0.104</v>
      </c>
      <c r="E19" s="396">
        <f t="shared" si="0"/>
        <v>-1.5</v>
      </c>
      <c r="F19" s="449"/>
    </row>
    <row r="20" spans="1:10" ht="20.100000000000001" customHeight="1" x14ac:dyDescent="0.2">
      <c r="A20" s="186" t="s">
        <v>6</v>
      </c>
      <c r="B20" s="393" t="s">
        <v>44</v>
      </c>
      <c r="C20" s="440">
        <v>0.58599999999999997</v>
      </c>
      <c r="D20" s="440">
        <v>0.56200000000000006</v>
      </c>
      <c r="E20" s="396">
        <f t="shared" si="0"/>
        <v>-2.399999999999991</v>
      </c>
      <c r="F20" s="449"/>
    </row>
    <row r="21" spans="1:10" ht="20.100000000000001" customHeight="1" x14ac:dyDescent="0.2">
      <c r="A21" s="186" t="s">
        <v>7</v>
      </c>
      <c r="B21" s="393" t="s">
        <v>78</v>
      </c>
      <c r="C21" s="440">
        <v>0.315</v>
      </c>
      <c r="D21" s="440">
        <v>0.32400000000000001</v>
      </c>
      <c r="E21" s="396">
        <f t="shared" si="0"/>
        <v>0.9000000000000008</v>
      </c>
      <c r="F21" s="449"/>
    </row>
    <row r="22" spans="1:10" ht="20.100000000000001" customHeight="1" x14ac:dyDescent="0.2">
      <c r="A22" s="186" t="s">
        <v>8</v>
      </c>
      <c r="B22" s="393" t="s">
        <v>71</v>
      </c>
      <c r="C22" s="440">
        <v>0.57999999999999996</v>
      </c>
      <c r="D22" s="440">
        <v>1.708</v>
      </c>
      <c r="E22" s="396">
        <f t="shared" si="0"/>
        <v>112.80000000000001</v>
      </c>
      <c r="F22" s="449"/>
    </row>
    <row r="23" spans="1:10" ht="20.100000000000001" customHeight="1" x14ac:dyDescent="0.2">
      <c r="A23" s="186" t="s">
        <v>9</v>
      </c>
      <c r="B23" s="393" t="s">
        <v>45</v>
      </c>
      <c r="C23" s="440">
        <v>0.70899999999999996</v>
      </c>
      <c r="D23" s="440">
        <v>0.72299999999999998</v>
      </c>
      <c r="E23" s="396">
        <f t="shared" si="0"/>
        <v>1.4000000000000012</v>
      </c>
      <c r="F23" s="449"/>
    </row>
    <row r="24" spans="1:10" ht="20.100000000000001" customHeight="1" x14ac:dyDescent="0.2">
      <c r="A24" s="186" t="s">
        <v>10</v>
      </c>
      <c r="B24" s="393" t="s">
        <v>46</v>
      </c>
      <c r="C24" s="440">
        <v>0.66800000000000004</v>
      </c>
      <c r="D24" s="440">
        <v>0.77400000000000002</v>
      </c>
      <c r="E24" s="396">
        <f t="shared" si="0"/>
        <v>10.599999999999998</v>
      </c>
      <c r="F24" s="449"/>
    </row>
    <row r="25" spans="1:10" ht="20.100000000000001" customHeight="1" x14ac:dyDescent="0.2">
      <c r="A25" s="186" t="s">
        <v>11</v>
      </c>
      <c r="B25" s="393" t="s">
        <v>47</v>
      </c>
      <c r="C25" s="440">
        <v>0.85399999999999998</v>
      </c>
      <c r="D25" s="440">
        <v>0.79700000000000004</v>
      </c>
      <c r="E25" s="396">
        <f t="shared" si="0"/>
        <v>-5.699999999999994</v>
      </c>
      <c r="F25" s="449"/>
    </row>
    <row r="26" spans="1:10" ht="20.100000000000001" customHeight="1" x14ac:dyDescent="0.2">
      <c r="A26" s="186" t="s">
        <v>12</v>
      </c>
      <c r="B26" s="393" t="s">
        <v>36</v>
      </c>
      <c r="C26" s="440">
        <v>0.27900000000000003</v>
      </c>
      <c r="D26" s="440">
        <v>0.35099999999999998</v>
      </c>
      <c r="E26" s="396">
        <f t="shared" si="0"/>
        <v>7.1999999999999957</v>
      </c>
      <c r="F26" s="449"/>
    </row>
    <row r="27" spans="1:10" ht="20.100000000000001" customHeight="1" x14ac:dyDescent="0.2">
      <c r="A27" s="186" t="s">
        <v>13</v>
      </c>
      <c r="B27" s="393" t="s">
        <v>48</v>
      </c>
      <c r="C27" s="440">
        <v>0.72</v>
      </c>
      <c r="D27" s="440">
        <v>0.86599999999999999</v>
      </c>
      <c r="E27" s="396">
        <f t="shared" si="0"/>
        <v>14.600000000000001</v>
      </c>
      <c r="F27" s="449"/>
    </row>
    <row r="28" spans="1:10" ht="20.100000000000001" customHeight="1" x14ac:dyDescent="0.2">
      <c r="A28" s="186" t="s">
        <v>14</v>
      </c>
      <c r="B28" s="393" t="s">
        <v>49</v>
      </c>
      <c r="C28" s="440">
        <v>0.74099999999999999</v>
      </c>
      <c r="D28" s="440">
        <v>0.628</v>
      </c>
      <c r="E28" s="396">
        <f t="shared" si="0"/>
        <v>-11.299999999999999</v>
      </c>
      <c r="F28" s="449"/>
    </row>
    <row r="29" spans="1:10" ht="20.100000000000001" customHeight="1" x14ac:dyDescent="0.2">
      <c r="A29" s="186" t="s">
        <v>15</v>
      </c>
      <c r="B29" s="393" t="s">
        <v>50</v>
      </c>
      <c r="C29" s="440">
        <v>1.0620000000000001</v>
      </c>
      <c r="D29" s="440">
        <v>1.032</v>
      </c>
      <c r="E29" s="396">
        <f t="shared" si="0"/>
        <v>-3.0000000000000027</v>
      </c>
      <c r="F29" s="449"/>
    </row>
    <row r="30" spans="1:10" ht="20.100000000000001" customHeight="1" x14ac:dyDescent="0.2">
      <c r="A30" s="186" t="s">
        <v>16</v>
      </c>
      <c r="B30" s="393" t="s">
        <v>93</v>
      </c>
      <c r="C30" s="440">
        <v>0.57699999999999996</v>
      </c>
      <c r="D30" s="440">
        <v>1.1539999999999999</v>
      </c>
      <c r="E30" s="396">
        <f t="shared" si="0"/>
        <v>57.699999999999996</v>
      </c>
      <c r="F30" s="449"/>
    </row>
    <row r="31" spans="1:10" ht="20.100000000000001" customHeight="1" x14ac:dyDescent="0.2">
      <c r="A31" s="186" t="s">
        <v>17</v>
      </c>
      <c r="B31" s="393" t="s">
        <v>94</v>
      </c>
      <c r="C31" s="440">
        <v>0.53100000000000003</v>
      </c>
      <c r="D31" s="440">
        <v>0.50600000000000001</v>
      </c>
      <c r="E31" s="396">
        <f t="shared" si="0"/>
        <v>-2.5000000000000022</v>
      </c>
      <c r="F31" s="449"/>
    </row>
    <row r="32" spans="1:10" ht="20.100000000000001" customHeight="1" x14ac:dyDescent="0.2">
      <c r="A32" s="186" t="s">
        <v>18</v>
      </c>
      <c r="B32" s="393" t="s">
        <v>51</v>
      </c>
      <c r="C32" s="440">
        <v>0.82299999999999995</v>
      </c>
      <c r="D32" s="440">
        <v>0.83899999999999997</v>
      </c>
      <c r="E32" s="396">
        <f t="shared" si="0"/>
        <v>1.6000000000000014</v>
      </c>
      <c r="F32" s="449"/>
    </row>
    <row r="33" spans="1:6" ht="20.100000000000001" customHeight="1" x14ac:dyDescent="0.2">
      <c r="A33" s="186" t="s">
        <v>19</v>
      </c>
      <c r="B33" s="393" t="s">
        <v>95</v>
      </c>
      <c r="C33" s="440">
        <v>0.33700000000000002</v>
      </c>
      <c r="D33" s="440">
        <v>0.33100000000000002</v>
      </c>
      <c r="E33" s="396">
        <f t="shared" si="0"/>
        <v>-0.60000000000000053</v>
      </c>
      <c r="F33" s="449"/>
    </row>
    <row r="34" spans="1:6" ht="20.100000000000001" customHeight="1" x14ac:dyDescent="0.2">
      <c r="A34" s="186" t="s">
        <v>20</v>
      </c>
      <c r="B34" s="393" t="s">
        <v>79</v>
      </c>
      <c r="C34" s="440">
        <v>0.77</v>
      </c>
      <c r="D34" s="440">
        <v>0.73</v>
      </c>
      <c r="E34" s="396">
        <f t="shared" si="0"/>
        <v>-4.0000000000000036</v>
      </c>
      <c r="F34" s="449"/>
    </row>
    <row r="35" spans="1:6" ht="20.100000000000001" customHeight="1" x14ac:dyDescent="0.2">
      <c r="A35" s="186" t="s">
        <v>22</v>
      </c>
      <c r="B35" s="393" t="s">
        <v>72</v>
      </c>
      <c r="C35" s="440">
        <v>0.51500000000000001</v>
      </c>
      <c r="D35" s="440">
        <v>0.42299999999999999</v>
      </c>
      <c r="E35" s="396">
        <f t="shared" si="0"/>
        <v>-9.2000000000000028</v>
      </c>
      <c r="F35" s="449"/>
    </row>
    <row r="36" spans="1:6" ht="20.100000000000001" customHeight="1" x14ac:dyDescent="0.2">
      <c r="A36" s="186" t="s">
        <v>23</v>
      </c>
      <c r="B36" s="393" t="s">
        <v>324</v>
      </c>
      <c r="C36" s="440">
        <v>0.36899999999999999</v>
      </c>
      <c r="D36" s="440">
        <v>0.40699999999999997</v>
      </c>
      <c r="E36" s="396">
        <f t="shared" si="0"/>
        <v>3.799999999999998</v>
      </c>
      <c r="F36" s="449"/>
    </row>
    <row r="37" spans="1:6" ht="20.100000000000001" customHeight="1" x14ac:dyDescent="0.2">
      <c r="A37" s="186" t="s">
        <v>24</v>
      </c>
      <c r="B37" s="393" t="s">
        <v>80</v>
      </c>
      <c r="C37" s="440">
        <v>0.41799999999999998</v>
      </c>
      <c r="D37" s="440">
        <v>0.49099999999999999</v>
      </c>
      <c r="E37" s="396">
        <f t="shared" si="0"/>
        <v>7.3000000000000007</v>
      </c>
      <c r="F37" s="449"/>
    </row>
    <row r="38" spans="1:6" ht="20.100000000000001" customHeight="1" x14ac:dyDescent="0.2">
      <c r="A38" s="186" t="s">
        <v>25</v>
      </c>
      <c r="B38" s="393" t="s">
        <v>52</v>
      </c>
      <c r="C38" s="440">
        <v>0.54</v>
      </c>
      <c r="D38" s="440">
        <v>0.59799999999999998</v>
      </c>
      <c r="E38" s="396">
        <f t="shared" si="0"/>
        <v>5.7999999999999936</v>
      </c>
      <c r="F38" s="449"/>
    </row>
    <row r="39" spans="1:6" ht="20.100000000000001" customHeight="1" x14ac:dyDescent="0.2">
      <c r="A39" s="186" t="s">
        <v>26</v>
      </c>
      <c r="B39" s="393" t="s">
        <v>96</v>
      </c>
      <c r="C39" s="440">
        <v>0.51800000000000002</v>
      </c>
      <c r="D39" s="440">
        <v>0.76500000000000001</v>
      </c>
      <c r="E39" s="396">
        <f t="shared" si="0"/>
        <v>24.7</v>
      </c>
      <c r="F39" s="449"/>
    </row>
    <row r="40" spans="1:6" ht="20.100000000000001" customHeight="1" thickBot="1" x14ac:dyDescent="0.25">
      <c r="A40" s="186" t="s">
        <v>27</v>
      </c>
      <c r="B40" s="393" t="s">
        <v>81</v>
      </c>
      <c r="C40" s="440">
        <v>1.605</v>
      </c>
      <c r="D40" s="440">
        <v>1.2869999999999999</v>
      </c>
      <c r="E40" s="396">
        <f t="shared" si="0"/>
        <v>-31.800000000000004</v>
      </c>
      <c r="F40" s="449"/>
    </row>
    <row r="41" spans="1:6" ht="20.100000000000001" customHeight="1" thickBot="1" x14ac:dyDescent="0.25">
      <c r="A41" s="121"/>
      <c r="B41" s="115" t="s">
        <v>164</v>
      </c>
      <c r="C41" s="369">
        <v>0.77</v>
      </c>
      <c r="D41" s="369">
        <v>0.82</v>
      </c>
      <c r="E41" s="399">
        <f t="shared" si="0"/>
        <v>4.9999999999999929</v>
      </c>
      <c r="F41" s="449"/>
    </row>
    <row r="42" spans="1:6" ht="20.100000000000001" customHeight="1" x14ac:dyDescent="0.2">
      <c r="A42" s="57"/>
      <c r="C42" s="436"/>
      <c r="D42" s="436"/>
      <c r="E42" s="436"/>
    </row>
    <row r="43" spans="1:6" ht="20.100000000000001" customHeight="1" x14ac:dyDescent="0.2">
      <c r="A43" s="581" t="s">
        <v>264</v>
      </c>
      <c r="B43" s="581"/>
      <c r="C43" s="581"/>
      <c r="D43" s="581"/>
      <c r="E43" s="581"/>
    </row>
    <row r="44" spans="1:6" ht="20.100000000000001" customHeight="1" thickBot="1" x14ac:dyDescent="0.25">
      <c r="A44" s="447"/>
      <c r="B44" s="448"/>
      <c r="C44" s="448"/>
      <c r="D44" s="448"/>
      <c r="E44" s="448"/>
    </row>
    <row r="45" spans="1:6" ht="20.100000000000001" customHeight="1" thickBot="1" x14ac:dyDescent="0.25">
      <c r="A45" s="287" t="s">
        <v>156</v>
      </c>
      <c r="B45" s="288" t="s">
        <v>160</v>
      </c>
      <c r="C45" s="608" t="s">
        <v>262</v>
      </c>
      <c r="D45" s="609"/>
      <c r="E45" s="610"/>
    </row>
    <row r="46" spans="1:6" ht="20.100000000000001" customHeight="1" thickBot="1" x14ac:dyDescent="0.25">
      <c r="A46" s="294"/>
      <c r="B46" s="431"/>
      <c r="C46" s="182" t="s">
        <v>97</v>
      </c>
      <c r="D46" s="182" t="s">
        <v>319</v>
      </c>
      <c r="E46" s="183" t="s">
        <v>250</v>
      </c>
    </row>
    <row r="47" spans="1:6" ht="20.100000000000001" customHeight="1" x14ac:dyDescent="0.2">
      <c r="A47" s="25" t="s">
        <v>0</v>
      </c>
      <c r="B47" s="393" t="s">
        <v>53</v>
      </c>
      <c r="C47" s="440">
        <v>0.61199999999999999</v>
      </c>
      <c r="D47" s="440">
        <v>0.64600000000000002</v>
      </c>
      <c r="E47" s="396">
        <f t="shared" ref="E47:E65" si="1">+(D47-C47)*100</f>
        <v>3.400000000000003</v>
      </c>
      <c r="F47" s="433"/>
    </row>
    <row r="48" spans="1:6" ht="20.100000000000001" customHeight="1" x14ac:dyDescent="0.2">
      <c r="A48" s="186" t="s">
        <v>1</v>
      </c>
      <c r="B48" s="393" t="s">
        <v>54</v>
      </c>
      <c r="C48" s="440">
        <v>0.66300000000000003</v>
      </c>
      <c r="D48" s="440">
        <v>0.54200000000000004</v>
      </c>
      <c r="E48" s="396">
        <f t="shared" si="1"/>
        <v>-12.1</v>
      </c>
      <c r="F48" s="433"/>
    </row>
    <row r="49" spans="1:6" ht="20.100000000000001" customHeight="1" x14ac:dyDescent="0.2">
      <c r="A49" s="186" t="s">
        <v>2</v>
      </c>
      <c r="B49" s="393" t="s">
        <v>82</v>
      </c>
      <c r="C49" s="440">
        <v>0.59799999999999998</v>
      </c>
      <c r="D49" s="440">
        <v>0.66</v>
      </c>
      <c r="E49" s="396">
        <f t="shared" si="1"/>
        <v>6.2000000000000055</v>
      </c>
      <c r="F49" s="433"/>
    </row>
    <row r="50" spans="1:6" ht="20.100000000000001" customHeight="1" x14ac:dyDescent="0.2">
      <c r="A50" s="186" t="s">
        <v>3</v>
      </c>
      <c r="B50" s="393" t="s">
        <v>325</v>
      </c>
      <c r="C50" s="440">
        <v>8.1000000000000003E-2</v>
      </c>
      <c r="D50" s="440">
        <v>8.5999999999999993E-2</v>
      </c>
      <c r="E50" s="396">
        <f t="shared" si="1"/>
        <v>0.49999999999999906</v>
      </c>
      <c r="F50" s="433"/>
    </row>
    <row r="51" spans="1:6" ht="20.100000000000001" customHeight="1" x14ac:dyDescent="0.2">
      <c r="A51" s="186" t="s">
        <v>4</v>
      </c>
      <c r="B51" s="393" t="s">
        <v>55</v>
      </c>
      <c r="C51" s="440">
        <v>0.72399999999999998</v>
      </c>
      <c r="D51" s="440">
        <v>0.71</v>
      </c>
      <c r="E51" s="396">
        <f t="shared" si="1"/>
        <v>-1.4000000000000012</v>
      </c>
      <c r="F51" s="433"/>
    </row>
    <row r="52" spans="1:6" ht="20.100000000000001" customHeight="1" x14ac:dyDescent="0.2">
      <c r="A52" s="186" t="s">
        <v>5</v>
      </c>
      <c r="B52" s="393" t="s">
        <v>73</v>
      </c>
      <c r="C52" s="440">
        <v>0.86399999999999999</v>
      </c>
      <c r="D52" s="440">
        <v>0.44</v>
      </c>
      <c r="E52" s="396">
        <f t="shared" si="1"/>
        <v>-42.4</v>
      </c>
      <c r="F52" s="433"/>
    </row>
    <row r="53" spans="1:6" ht="20.100000000000001" customHeight="1" x14ac:dyDescent="0.2">
      <c r="A53" s="186" t="s">
        <v>6</v>
      </c>
      <c r="B53" s="393" t="s">
        <v>56</v>
      </c>
      <c r="C53" s="440">
        <v>0.14799999999999999</v>
      </c>
      <c r="D53" s="440">
        <v>0.153</v>
      </c>
      <c r="E53" s="396">
        <f t="shared" si="1"/>
        <v>0.50000000000000044</v>
      </c>
      <c r="F53" s="433"/>
    </row>
    <row r="54" spans="1:6" ht="20.100000000000001" customHeight="1" x14ac:dyDescent="0.2">
      <c r="A54" s="186" t="s">
        <v>7</v>
      </c>
      <c r="B54" s="393" t="s">
        <v>74</v>
      </c>
      <c r="C54" s="440">
        <v>0.51100000000000001</v>
      </c>
      <c r="D54" s="440">
        <v>0.39100000000000001</v>
      </c>
      <c r="E54" s="396">
        <f t="shared" si="1"/>
        <v>-12</v>
      </c>
      <c r="F54" s="433"/>
    </row>
    <row r="55" spans="1:6" ht="20.100000000000001" customHeight="1" x14ac:dyDescent="0.2">
      <c r="A55" s="186" t="s">
        <v>8</v>
      </c>
      <c r="B55" s="393" t="s">
        <v>57</v>
      </c>
      <c r="C55" s="440">
        <v>0.32200000000000001</v>
      </c>
      <c r="D55" s="440">
        <v>0.29499999999999998</v>
      </c>
      <c r="E55" s="396">
        <f t="shared" si="1"/>
        <v>-2.7000000000000024</v>
      </c>
      <c r="F55" s="433"/>
    </row>
    <row r="56" spans="1:6" ht="20.100000000000001" customHeight="1" x14ac:dyDescent="0.2">
      <c r="A56" s="186" t="s">
        <v>9</v>
      </c>
      <c r="B56" s="393" t="s">
        <v>83</v>
      </c>
      <c r="C56" s="440">
        <v>0.622</v>
      </c>
      <c r="D56" s="440">
        <v>0.60899999999999999</v>
      </c>
      <c r="E56" s="396">
        <f t="shared" si="1"/>
        <v>-1.3000000000000012</v>
      </c>
      <c r="F56" s="433"/>
    </row>
    <row r="57" spans="1:6" ht="20.100000000000001" customHeight="1" x14ac:dyDescent="0.2">
      <c r="A57" s="186" t="s">
        <v>10</v>
      </c>
      <c r="B57" s="393" t="s">
        <v>58</v>
      </c>
      <c r="C57" s="440">
        <v>0.48099999999999998</v>
      </c>
      <c r="D57" s="440">
        <v>0.68899999999999995</v>
      </c>
      <c r="E57" s="396">
        <f t="shared" si="1"/>
        <v>20.799999999999997</v>
      </c>
      <c r="F57" s="433"/>
    </row>
    <row r="58" spans="1:6" ht="20.100000000000001" customHeight="1" x14ac:dyDescent="0.2">
      <c r="A58" s="186" t="s">
        <v>11</v>
      </c>
      <c r="B58" s="393" t="s">
        <v>59</v>
      </c>
      <c r="C58" s="440">
        <v>0.13200000000000001</v>
      </c>
      <c r="D58" s="440">
        <v>0.16400000000000001</v>
      </c>
      <c r="E58" s="396">
        <f t="shared" si="1"/>
        <v>3.2</v>
      </c>
      <c r="F58" s="433"/>
    </row>
    <row r="59" spans="1:6" ht="20.100000000000001" customHeight="1" x14ac:dyDescent="0.2">
      <c r="A59" s="186" t="s">
        <v>12</v>
      </c>
      <c r="B59" s="393" t="s">
        <v>84</v>
      </c>
      <c r="C59" s="440">
        <v>0.93600000000000005</v>
      </c>
      <c r="D59" s="440">
        <v>0.77400000000000002</v>
      </c>
      <c r="E59" s="396">
        <f t="shared" si="1"/>
        <v>-16.200000000000003</v>
      </c>
      <c r="F59" s="433"/>
    </row>
    <row r="60" spans="1:6" ht="20.100000000000001" customHeight="1" x14ac:dyDescent="0.2">
      <c r="A60" s="186" t="s">
        <v>13</v>
      </c>
      <c r="B60" s="393" t="s">
        <v>60</v>
      </c>
      <c r="C60" s="440">
        <v>0.83199999999999996</v>
      </c>
      <c r="D60" s="440">
        <v>0.68300000000000005</v>
      </c>
      <c r="E60" s="396">
        <f t="shared" si="1"/>
        <v>-14.899999999999991</v>
      </c>
      <c r="F60" s="433"/>
    </row>
    <row r="61" spans="1:6" ht="20.100000000000001" customHeight="1" x14ac:dyDescent="0.2">
      <c r="A61" s="186" t="s">
        <v>14</v>
      </c>
      <c r="B61" s="393" t="s">
        <v>85</v>
      </c>
      <c r="C61" s="440">
        <v>0.50800000000000001</v>
      </c>
      <c r="D61" s="440">
        <v>0.52100000000000002</v>
      </c>
      <c r="E61" s="396">
        <f t="shared" si="1"/>
        <v>1.3000000000000012</v>
      </c>
      <c r="F61" s="433"/>
    </row>
    <row r="62" spans="1:6" ht="20.100000000000001" customHeight="1" x14ac:dyDescent="0.2">
      <c r="A62" s="186" t="s">
        <v>15</v>
      </c>
      <c r="B62" s="393" t="s">
        <v>61</v>
      </c>
      <c r="C62" s="440">
        <v>0.65800000000000003</v>
      </c>
      <c r="D62" s="440">
        <v>0.58699999999999997</v>
      </c>
      <c r="E62" s="396">
        <f t="shared" si="1"/>
        <v>-7.1000000000000068</v>
      </c>
      <c r="F62" s="433"/>
    </row>
    <row r="63" spans="1:6" ht="20.100000000000001" customHeight="1" x14ac:dyDescent="0.2">
      <c r="A63" s="186" t="s">
        <v>16</v>
      </c>
      <c r="B63" s="393" t="s">
        <v>62</v>
      </c>
      <c r="C63" s="440">
        <v>0.60199999999999998</v>
      </c>
      <c r="D63" s="440">
        <v>0.627</v>
      </c>
      <c r="E63" s="396">
        <f t="shared" si="1"/>
        <v>2.5000000000000022</v>
      </c>
      <c r="F63" s="433"/>
    </row>
    <row r="64" spans="1:6" ht="20.100000000000001" customHeight="1" x14ac:dyDescent="0.2">
      <c r="A64" s="186" t="s">
        <v>17</v>
      </c>
      <c r="B64" s="393" t="s">
        <v>63</v>
      </c>
      <c r="C64" s="440">
        <v>0.751</v>
      </c>
      <c r="D64" s="440">
        <v>0.66400000000000003</v>
      </c>
      <c r="E64" s="396">
        <f t="shared" si="1"/>
        <v>-8.6999999999999957</v>
      </c>
      <c r="F64" s="433"/>
    </row>
    <row r="65" spans="1:6" ht="20.100000000000001" customHeight="1" x14ac:dyDescent="0.2">
      <c r="A65" s="186" t="s">
        <v>18</v>
      </c>
      <c r="B65" s="393" t="s">
        <v>98</v>
      </c>
      <c r="C65" s="440">
        <v>0.22600000000000001</v>
      </c>
      <c r="D65" s="440">
        <v>4.1000000000000002E-2</v>
      </c>
      <c r="E65" s="396">
        <f t="shared" si="1"/>
        <v>-18.5</v>
      </c>
      <c r="F65" s="433"/>
    </row>
    <row r="66" spans="1:6" ht="20.100000000000001" customHeight="1" x14ac:dyDescent="0.2">
      <c r="A66" s="186" t="s">
        <v>19</v>
      </c>
      <c r="B66" s="393" t="s">
        <v>326</v>
      </c>
      <c r="C66" s="440" t="s">
        <v>33</v>
      </c>
      <c r="D66" s="440">
        <v>4.9000000000000002E-2</v>
      </c>
      <c r="E66" s="396" t="s">
        <v>33</v>
      </c>
      <c r="F66" s="433"/>
    </row>
    <row r="67" spans="1:6" ht="20.100000000000001" customHeight="1" x14ac:dyDescent="0.2">
      <c r="A67" s="186" t="s">
        <v>20</v>
      </c>
      <c r="B67" s="393" t="s">
        <v>64</v>
      </c>
      <c r="C67" s="440">
        <v>5.9969999999999999</v>
      </c>
      <c r="D67" s="440">
        <v>-1.155</v>
      </c>
      <c r="E67" s="396">
        <f>+(D67-C67)*100</f>
        <v>-715.2</v>
      </c>
      <c r="F67" s="433"/>
    </row>
    <row r="68" spans="1:6" ht="20.100000000000001" customHeight="1" x14ac:dyDescent="0.2">
      <c r="A68" s="186" t="s">
        <v>22</v>
      </c>
      <c r="B68" s="393" t="s">
        <v>99</v>
      </c>
      <c r="C68" s="440">
        <v>0.10299999999999999</v>
      </c>
      <c r="D68" s="440">
        <v>6.5000000000000002E-2</v>
      </c>
      <c r="E68" s="396">
        <f>+(D68-C68)*100</f>
        <v>-3.7999999999999994</v>
      </c>
      <c r="F68" s="433"/>
    </row>
    <row r="69" spans="1:6" ht="20.100000000000001" customHeight="1" x14ac:dyDescent="0.2">
      <c r="A69" s="186" t="s">
        <v>23</v>
      </c>
      <c r="B69" s="393" t="s">
        <v>86</v>
      </c>
      <c r="C69" s="440">
        <v>0.64500000000000002</v>
      </c>
      <c r="D69" s="440">
        <v>0.60399999999999998</v>
      </c>
      <c r="E69" s="396">
        <f>+(D69-C69)*100</f>
        <v>-4.1000000000000032</v>
      </c>
      <c r="F69" s="433"/>
    </row>
    <row r="70" spans="1:6" ht="20.100000000000001" customHeight="1" x14ac:dyDescent="0.2">
      <c r="A70" s="186" t="s">
        <v>24</v>
      </c>
      <c r="B70" s="393" t="s">
        <v>105</v>
      </c>
      <c r="C70" s="440" t="s">
        <v>33</v>
      </c>
      <c r="D70" s="440">
        <v>1.8460000000000001</v>
      </c>
      <c r="E70" s="396" t="s">
        <v>33</v>
      </c>
      <c r="F70" s="433"/>
    </row>
    <row r="71" spans="1:6" ht="20.100000000000001" customHeight="1" x14ac:dyDescent="0.2">
      <c r="A71" s="186" t="s">
        <v>25</v>
      </c>
      <c r="B71" s="393" t="s">
        <v>65</v>
      </c>
      <c r="C71" s="440">
        <v>0.69699999999999995</v>
      </c>
      <c r="D71" s="440">
        <v>0.60899999999999999</v>
      </c>
      <c r="E71" s="396">
        <f t="shared" ref="E71:E81" si="2">+(D71-C71)*100</f>
        <v>-8.7999999999999972</v>
      </c>
      <c r="F71" s="433"/>
    </row>
    <row r="72" spans="1:6" ht="20.100000000000001" customHeight="1" x14ac:dyDescent="0.2">
      <c r="A72" s="186" t="s">
        <v>26</v>
      </c>
      <c r="B72" s="393" t="s">
        <v>66</v>
      </c>
      <c r="C72" s="440">
        <v>0.65800000000000003</v>
      </c>
      <c r="D72" s="440">
        <v>0.64900000000000002</v>
      </c>
      <c r="E72" s="396">
        <f t="shared" si="2"/>
        <v>-0.9000000000000008</v>
      </c>
      <c r="F72" s="433"/>
    </row>
    <row r="73" spans="1:6" ht="20.100000000000001" customHeight="1" x14ac:dyDescent="0.2">
      <c r="A73" s="186" t="s">
        <v>27</v>
      </c>
      <c r="B73" s="393" t="s">
        <v>100</v>
      </c>
      <c r="C73" s="440">
        <v>0.12</v>
      </c>
      <c r="D73" s="440">
        <v>1.149</v>
      </c>
      <c r="E73" s="396">
        <f t="shared" si="2"/>
        <v>102.89999999999999</v>
      </c>
      <c r="F73" s="433"/>
    </row>
    <row r="74" spans="1:6" ht="20.100000000000001" customHeight="1" x14ac:dyDescent="0.2">
      <c r="A74" s="186" t="s">
        <v>28</v>
      </c>
      <c r="B74" s="393" t="s">
        <v>327</v>
      </c>
      <c r="C74" s="440">
        <v>0.13800000000000001</v>
      </c>
      <c r="D74" s="440">
        <v>0.14000000000000001</v>
      </c>
      <c r="E74" s="396">
        <f t="shared" si="2"/>
        <v>0.20000000000000018</v>
      </c>
      <c r="F74" s="433"/>
    </row>
    <row r="75" spans="1:6" ht="20.100000000000001" customHeight="1" x14ac:dyDescent="0.2">
      <c r="A75" s="186" t="s">
        <v>29</v>
      </c>
      <c r="B75" s="393" t="s">
        <v>67</v>
      </c>
      <c r="C75" s="440">
        <v>0.53500000000000003</v>
      </c>
      <c r="D75" s="440">
        <v>0.58399999999999996</v>
      </c>
      <c r="E75" s="396">
        <f t="shared" si="2"/>
        <v>4.8999999999999932</v>
      </c>
      <c r="F75" s="433"/>
    </row>
    <row r="76" spans="1:6" ht="20.100000000000001" customHeight="1" x14ac:dyDescent="0.2">
      <c r="A76" s="186" t="s">
        <v>30</v>
      </c>
      <c r="B76" s="393" t="s">
        <v>75</v>
      </c>
      <c r="C76" s="440">
        <v>0.76</v>
      </c>
      <c r="D76" s="440">
        <v>0.67900000000000005</v>
      </c>
      <c r="E76" s="396">
        <f t="shared" si="2"/>
        <v>-8.0999999999999961</v>
      </c>
      <c r="F76" s="433"/>
    </row>
    <row r="77" spans="1:6" ht="20.100000000000001" customHeight="1" x14ac:dyDescent="0.2">
      <c r="A77" s="186" t="s">
        <v>31</v>
      </c>
      <c r="B77" s="393" t="s">
        <v>76</v>
      </c>
      <c r="C77" s="440">
        <v>0.94599999999999995</v>
      </c>
      <c r="D77" s="440">
        <v>0.86299999999999999</v>
      </c>
      <c r="E77" s="396">
        <f t="shared" si="2"/>
        <v>-8.2999999999999972</v>
      </c>
      <c r="F77" s="433"/>
    </row>
    <row r="78" spans="1:6" ht="20.100000000000001" customHeight="1" x14ac:dyDescent="0.2">
      <c r="A78" s="186" t="s">
        <v>101</v>
      </c>
      <c r="B78" s="393" t="s">
        <v>68</v>
      </c>
      <c r="C78" s="440">
        <v>0.62</v>
      </c>
      <c r="D78" s="440">
        <v>0.63200000000000001</v>
      </c>
      <c r="E78" s="396">
        <f t="shared" si="2"/>
        <v>1.2000000000000011</v>
      </c>
      <c r="F78" s="433"/>
    </row>
    <row r="79" spans="1:6" ht="20.100000000000001" customHeight="1" x14ac:dyDescent="0.2">
      <c r="A79" s="186" t="s">
        <v>102</v>
      </c>
      <c r="B79" s="393" t="s">
        <v>69</v>
      </c>
      <c r="C79" s="440">
        <v>0.65900000000000003</v>
      </c>
      <c r="D79" s="440">
        <v>0.64200000000000002</v>
      </c>
      <c r="E79" s="396">
        <f t="shared" si="2"/>
        <v>-1.7000000000000015</v>
      </c>
      <c r="F79" s="433"/>
    </row>
    <row r="80" spans="1:6" ht="20.100000000000001" customHeight="1" thickBot="1" x14ac:dyDescent="0.25">
      <c r="A80" s="186" t="s">
        <v>104</v>
      </c>
      <c r="B80" s="393" t="s">
        <v>70</v>
      </c>
      <c r="C80" s="440">
        <v>0.746</v>
      </c>
      <c r="D80" s="440">
        <v>0.747</v>
      </c>
      <c r="E80" s="396">
        <f t="shared" si="2"/>
        <v>0.10000000000000009</v>
      </c>
      <c r="F80" s="433"/>
    </row>
    <row r="81" spans="1:12" ht="20.100000000000001" customHeight="1" thickBot="1" x14ac:dyDescent="0.25">
      <c r="A81" s="229"/>
      <c r="B81" s="65" t="s">
        <v>164</v>
      </c>
      <c r="C81" s="369">
        <v>0.65600000000000003</v>
      </c>
      <c r="D81" s="369">
        <v>0.63500000000000001</v>
      </c>
      <c r="E81" s="399">
        <f t="shared" si="2"/>
        <v>-2.1000000000000019</v>
      </c>
      <c r="F81" s="433"/>
    </row>
    <row r="82" spans="1:12" ht="20.100000000000001" customHeight="1" x14ac:dyDescent="0.2">
      <c r="C82" s="436"/>
      <c r="D82" s="436"/>
      <c r="E82" s="436"/>
    </row>
    <row r="83" spans="1:12" ht="20.100000000000001" customHeight="1" x14ac:dyDescent="0.2">
      <c r="A83" s="581" t="s">
        <v>265</v>
      </c>
      <c r="B83" s="581"/>
      <c r="C83" s="581"/>
      <c r="D83" s="581"/>
      <c r="E83" s="581"/>
    </row>
    <row r="84" spans="1:12" ht="20.100000000000001" customHeight="1" thickBot="1" x14ac:dyDescent="0.25">
      <c r="A84" s="442"/>
      <c r="B84" s="442"/>
      <c r="C84" s="442"/>
      <c r="D84" s="442"/>
      <c r="E84" s="442"/>
    </row>
    <row r="85" spans="1:12" ht="20.100000000000001" customHeight="1" thickBot="1" x14ac:dyDescent="0.25">
      <c r="A85" s="287" t="s">
        <v>156</v>
      </c>
      <c r="B85" s="288" t="s">
        <v>163</v>
      </c>
      <c r="C85" s="583" t="s">
        <v>265</v>
      </c>
      <c r="D85" s="607"/>
      <c r="E85" s="584"/>
    </row>
    <row r="86" spans="1:12" ht="20.100000000000001" customHeight="1" thickBot="1" x14ac:dyDescent="0.25">
      <c r="A86" s="294"/>
      <c r="B86" s="431"/>
      <c r="C86" s="182" t="s">
        <v>97</v>
      </c>
      <c r="D86" s="182" t="s">
        <v>319</v>
      </c>
      <c r="E86" s="183" t="s">
        <v>250</v>
      </c>
      <c r="J86" s="353"/>
      <c r="K86" s="353"/>
      <c r="L86" s="450"/>
    </row>
    <row r="87" spans="1:12" ht="20.100000000000001" customHeight="1" x14ac:dyDescent="0.2">
      <c r="A87" s="108" t="s">
        <v>0</v>
      </c>
      <c r="B87" s="296" t="s">
        <v>162</v>
      </c>
      <c r="C87" s="328">
        <v>0.71</v>
      </c>
      <c r="D87" s="328">
        <v>0.77900000000000003</v>
      </c>
      <c r="E87" s="409">
        <f>+(D87-C87)*100</f>
        <v>6.9000000000000057</v>
      </c>
      <c r="F87" s="433"/>
      <c r="J87" s="353"/>
      <c r="K87" s="353"/>
      <c r="L87" s="450"/>
    </row>
    <row r="88" spans="1:12" ht="20.100000000000001" customHeight="1" thickBot="1" x14ac:dyDescent="0.25">
      <c r="A88" s="112" t="s">
        <v>1</v>
      </c>
      <c r="B88" s="299" t="s">
        <v>161</v>
      </c>
      <c r="C88" s="341">
        <v>0.63100000000000001</v>
      </c>
      <c r="D88" s="341">
        <v>0.64300000000000002</v>
      </c>
      <c r="E88" s="409">
        <f>+(D88-C88)*100</f>
        <v>1.2000000000000011</v>
      </c>
      <c r="F88" s="433"/>
      <c r="J88" s="353"/>
      <c r="K88" s="353"/>
      <c r="L88" s="450"/>
    </row>
    <row r="89" spans="1:12" ht="20.100000000000001" customHeight="1" thickBot="1" x14ac:dyDescent="0.25">
      <c r="A89" s="226"/>
      <c r="B89" s="435" t="s">
        <v>164</v>
      </c>
      <c r="C89" s="336">
        <v>0.66900000000000004</v>
      </c>
      <c r="D89" s="337">
        <v>0.71099999999999997</v>
      </c>
      <c r="E89" s="411">
        <f>+(D89-C89)*100</f>
        <v>4.1999999999999922</v>
      </c>
      <c r="F89" s="433"/>
      <c r="J89" s="339"/>
      <c r="K89" s="339"/>
      <c r="L89" s="451"/>
    </row>
    <row r="90" spans="1:12" ht="20.100000000000001" customHeight="1" x14ac:dyDescent="0.2">
      <c r="A90" s="57"/>
    </row>
    <row r="91" spans="1:12" ht="20.100000000000001" customHeight="1" x14ac:dyDescent="0.2">
      <c r="A91" s="581" t="s">
        <v>266</v>
      </c>
      <c r="B91" s="581"/>
      <c r="C91" s="581"/>
      <c r="D91" s="581"/>
      <c r="E91" s="581"/>
      <c r="I91" s="57"/>
      <c r="J91" s="57"/>
      <c r="K91" s="57"/>
      <c r="L91" s="441"/>
    </row>
    <row r="92" spans="1:12" ht="20.100000000000001" customHeight="1" thickBot="1" x14ac:dyDescent="0.25">
      <c r="A92" s="447"/>
      <c r="B92" s="448"/>
      <c r="C92" s="448"/>
      <c r="D92" s="448"/>
      <c r="E92" s="448"/>
    </row>
    <row r="93" spans="1:12" ht="20.100000000000001" customHeight="1" thickBot="1" x14ac:dyDescent="0.25">
      <c r="A93" s="287" t="s">
        <v>156</v>
      </c>
      <c r="B93" s="288" t="s">
        <v>160</v>
      </c>
      <c r="C93" s="583" t="s">
        <v>265</v>
      </c>
      <c r="D93" s="607"/>
      <c r="E93" s="584"/>
    </row>
    <row r="94" spans="1:12" ht="20.100000000000001" customHeight="1" thickBot="1" x14ac:dyDescent="0.25">
      <c r="A94" s="294"/>
      <c r="B94" s="431"/>
      <c r="C94" s="182" t="s">
        <v>97</v>
      </c>
      <c r="D94" s="182" t="s">
        <v>319</v>
      </c>
      <c r="E94" s="183" t="s">
        <v>250</v>
      </c>
    </row>
    <row r="95" spans="1:12" ht="20.100000000000001" customHeight="1" x14ac:dyDescent="0.2">
      <c r="A95" s="25" t="s">
        <v>0</v>
      </c>
      <c r="B95" s="62" t="s">
        <v>41</v>
      </c>
      <c r="C95" s="419">
        <v>1.5920000000000001</v>
      </c>
      <c r="D95" s="419">
        <v>1.758</v>
      </c>
      <c r="E95" s="396">
        <f t="shared" ref="E95:E122" si="3">+(D95-C95)*100</f>
        <v>16.599999999999994</v>
      </c>
      <c r="F95" s="433"/>
      <c r="J95" s="102"/>
      <c r="K95" s="353"/>
    </row>
    <row r="96" spans="1:12" ht="20.100000000000001" customHeight="1" x14ac:dyDescent="0.2">
      <c r="A96" s="186" t="s">
        <v>1</v>
      </c>
      <c r="B96" s="62" t="s">
        <v>77</v>
      </c>
      <c r="C96" s="419">
        <v>1.0429999999999999</v>
      </c>
      <c r="D96" s="419">
        <v>0.96</v>
      </c>
      <c r="E96" s="396">
        <f t="shared" si="3"/>
        <v>-8.2999999999999972</v>
      </c>
      <c r="F96" s="433"/>
      <c r="J96" s="102"/>
      <c r="K96" s="353"/>
    </row>
    <row r="97" spans="1:12" ht="20.100000000000001" customHeight="1" x14ac:dyDescent="0.2">
      <c r="A97" s="186" t="s">
        <v>2</v>
      </c>
      <c r="B97" s="62" t="s">
        <v>92</v>
      </c>
      <c r="C97" s="419">
        <v>0.73</v>
      </c>
      <c r="D97" s="419">
        <v>0.751</v>
      </c>
      <c r="E97" s="396">
        <f t="shared" si="3"/>
        <v>2.1000000000000019</v>
      </c>
      <c r="F97" s="433"/>
      <c r="J97" s="415"/>
      <c r="K97" s="415"/>
      <c r="L97" s="415"/>
    </row>
    <row r="98" spans="1:12" ht="20.100000000000001" customHeight="1" x14ac:dyDescent="0.2">
      <c r="A98" s="186" t="s">
        <v>3</v>
      </c>
      <c r="B98" s="62" t="s">
        <v>42</v>
      </c>
      <c r="C98" s="419">
        <v>0.69099999999999995</v>
      </c>
      <c r="D98" s="419">
        <v>0.96399999999999997</v>
      </c>
      <c r="E98" s="396">
        <f t="shared" si="3"/>
        <v>27.3</v>
      </c>
      <c r="F98" s="433"/>
    </row>
    <row r="99" spans="1:12" ht="20.100000000000001" customHeight="1" x14ac:dyDescent="0.2">
      <c r="A99" s="186" t="s">
        <v>4</v>
      </c>
      <c r="B99" s="62" t="s">
        <v>323</v>
      </c>
      <c r="C99" s="419">
        <v>0.54300000000000004</v>
      </c>
      <c r="D99" s="419">
        <v>1.0549999999999999</v>
      </c>
      <c r="E99" s="396">
        <f t="shared" si="3"/>
        <v>51.199999999999989</v>
      </c>
      <c r="F99" s="433"/>
    </row>
    <row r="100" spans="1:12" ht="20.100000000000001" customHeight="1" x14ac:dyDescent="0.2">
      <c r="A100" s="186" t="s">
        <v>5</v>
      </c>
      <c r="B100" s="62" t="s">
        <v>43</v>
      </c>
      <c r="C100" s="419">
        <v>0.11899999999999999</v>
      </c>
      <c r="D100" s="419">
        <v>0.104</v>
      </c>
      <c r="E100" s="396">
        <f t="shared" si="3"/>
        <v>-1.5</v>
      </c>
      <c r="F100" s="433"/>
    </row>
    <row r="101" spans="1:12" ht="20.100000000000001" customHeight="1" x14ac:dyDescent="0.2">
      <c r="A101" s="186" t="s">
        <v>6</v>
      </c>
      <c r="B101" s="62" t="s">
        <v>44</v>
      </c>
      <c r="C101" s="419">
        <v>0.59299999999999997</v>
      </c>
      <c r="D101" s="419">
        <v>0.57099999999999995</v>
      </c>
      <c r="E101" s="396">
        <f t="shared" si="3"/>
        <v>-2.200000000000002</v>
      </c>
      <c r="F101" s="433"/>
    </row>
    <row r="102" spans="1:12" ht="20.100000000000001" customHeight="1" x14ac:dyDescent="0.2">
      <c r="A102" s="186" t="s">
        <v>7</v>
      </c>
      <c r="B102" s="62" t="s">
        <v>78</v>
      </c>
      <c r="C102" s="419">
        <v>0.32200000000000001</v>
      </c>
      <c r="D102" s="419">
        <v>0.32500000000000001</v>
      </c>
      <c r="E102" s="396">
        <f t="shared" si="3"/>
        <v>0.30000000000000027</v>
      </c>
      <c r="F102" s="433"/>
    </row>
    <row r="103" spans="1:12" ht="20.100000000000001" customHeight="1" x14ac:dyDescent="0.2">
      <c r="A103" s="186" t="s">
        <v>8</v>
      </c>
      <c r="B103" s="62" t="s">
        <v>71</v>
      </c>
      <c r="C103" s="419">
        <v>0.58499999999999996</v>
      </c>
      <c r="D103" s="419">
        <v>1.774</v>
      </c>
      <c r="E103" s="396">
        <f t="shared" si="3"/>
        <v>118.9</v>
      </c>
      <c r="F103" s="433"/>
    </row>
    <row r="104" spans="1:12" ht="20.100000000000001" customHeight="1" x14ac:dyDescent="0.2">
      <c r="A104" s="186" t="s">
        <v>9</v>
      </c>
      <c r="B104" s="62" t="s">
        <v>45</v>
      </c>
      <c r="C104" s="419">
        <v>0.70899999999999996</v>
      </c>
      <c r="D104" s="419">
        <v>0.72299999999999998</v>
      </c>
      <c r="E104" s="396">
        <f t="shared" si="3"/>
        <v>1.4000000000000012</v>
      </c>
      <c r="F104" s="433"/>
    </row>
    <row r="105" spans="1:12" ht="20.100000000000001" customHeight="1" x14ac:dyDescent="0.2">
      <c r="A105" s="186" t="s">
        <v>10</v>
      </c>
      <c r="B105" s="62" t="s">
        <v>46</v>
      </c>
      <c r="C105" s="419">
        <v>0.66700000000000004</v>
      </c>
      <c r="D105" s="419">
        <v>0.78400000000000003</v>
      </c>
      <c r="E105" s="396">
        <f t="shared" si="3"/>
        <v>11.7</v>
      </c>
      <c r="F105" s="433"/>
    </row>
    <row r="106" spans="1:12" ht="20.100000000000001" customHeight="1" x14ac:dyDescent="0.2">
      <c r="A106" s="186" t="s">
        <v>11</v>
      </c>
      <c r="B106" s="62" t="s">
        <v>47</v>
      </c>
      <c r="C106" s="419">
        <v>0.82599999999999996</v>
      </c>
      <c r="D106" s="419">
        <v>0.84499999999999997</v>
      </c>
      <c r="E106" s="396">
        <f t="shared" si="3"/>
        <v>1.9000000000000017</v>
      </c>
      <c r="F106" s="433"/>
    </row>
    <row r="107" spans="1:12" ht="20.100000000000001" customHeight="1" x14ac:dyDescent="0.2">
      <c r="A107" s="186" t="s">
        <v>12</v>
      </c>
      <c r="B107" s="62" t="s">
        <v>36</v>
      </c>
      <c r="C107" s="419">
        <v>0.27600000000000002</v>
      </c>
      <c r="D107" s="419">
        <v>0.35199999999999998</v>
      </c>
      <c r="E107" s="396">
        <f t="shared" si="3"/>
        <v>7.5999999999999961</v>
      </c>
      <c r="F107" s="433"/>
    </row>
    <row r="108" spans="1:12" ht="20.100000000000001" customHeight="1" x14ac:dyDescent="0.2">
      <c r="A108" s="186" t="s">
        <v>13</v>
      </c>
      <c r="B108" s="62" t="s">
        <v>48</v>
      </c>
      <c r="C108" s="419">
        <v>0.83299999999999996</v>
      </c>
      <c r="D108" s="419">
        <v>0.99199999999999999</v>
      </c>
      <c r="E108" s="396">
        <f t="shared" si="3"/>
        <v>15.900000000000002</v>
      </c>
      <c r="F108" s="433"/>
    </row>
    <row r="109" spans="1:12" ht="20.100000000000001" customHeight="1" x14ac:dyDescent="0.2">
      <c r="A109" s="186" t="s">
        <v>14</v>
      </c>
      <c r="B109" s="62" t="s">
        <v>49</v>
      </c>
      <c r="C109" s="419">
        <v>0.745</v>
      </c>
      <c r="D109" s="419">
        <v>0.629</v>
      </c>
      <c r="E109" s="396">
        <f t="shared" si="3"/>
        <v>-11.6</v>
      </c>
      <c r="F109" s="433"/>
    </row>
    <row r="110" spans="1:12" ht="20.100000000000001" customHeight="1" x14ac:dyDescent="0.2">
      <c r="A110" s="186" t="s">
        <v>15</v>
      </c>
      <c r="B110" s="62" t="s">
        <v>50</v>
      </c>
      <c r="C110" s="419">
        <v>1.0620000000000001</v>
      </c>
      <c r="D110" s="419">
        <v>1.032</v>
      </c>
      <c r="E110" s="396">
        <f t="shared" si="3"/>
        <v>-3.0000000000000027</v>
      </c>
      <c r="F110" s="433"/>
    </row>
    <row r="111" spans="1:12" ht="20.100000000000001" customHeight="1" x14ac:dyDescent="0.2">
      <c r="A111" s="186" t="s">
        <v>16</v>
      </c>
      <c r="B111" s="62" t="s">
        <v>93</v>
      </c>
      <c r="C111" s="419">
        <v>0.57699999999999996</v>
      </c>
      <c r="D111" s="419">
        <v>1.1559999999999999</v>
      </c>
      <c r="E111" s="396">
        <f t="shared" si="3"/>
        <v>57.9</v>
      </c>
      <c r="F111" s="433"/>
    </row>
    <row r="112" spans="1:12" ht="20.100000000000001" customHeight="1" x14ac:dyDescent="0.2">
      <c r="A112" s="186" t="s">
        <v>17</v>
      </c>
      <c r="B112" s="62" t="s">
        <v>94</v>
      </c>
      <c r="C112" s="419">
        <v>0.53100000000000003</v>
      </c>
      <c r="D112" s="419">
        <v>0.50700000000000001</v>
      </c>
      <c r="E112" s="396">
        <f t="shared" si="3"/>
        <v>-2.4000000000000021</v>
      </c>
      <c r="F112" s="433"/>
    </row>
    <row r="113" spans="1:6" ht="20.100000000000001" customHeight="1" x14ac:dyDescent="0.2">
      <c r="A113" s="186" t="s">
        <v>18</v>
      </c>
      <c r="B113" s="62" t="s">
        <v>51</v>
      </c>
      <c r="C113" s="419">
        <v>0.84399999999999997</v>
      </c>
      <c r="D113" s="419">
        <v>0.86099999999999999</v>
      </c>
      <c r="E113" s="396">
        <f t="shared" si="3"/>
        <v>1.7000000000000015</v>
      </c>
      <c r="F113" s="433"/>
    </row>
    <row r="114" spans="1:6" ht="20.100000000000001" customHeight="1" x14ac:dyDescent="0.2">
      <c r="A114" s="186" t="s">
        <v>19</v>
      </c>
      <c r="B114" s="62" t="s">
        <v>95</v>
      </c>
      <c r="C114" s="419">
        <v>0.32800000000000001</v>
      </c>
      <c r="D114" s="419">
        <v>0.32700000000000001</v>
      </c>
      <c r="E114" s="396">
        <f t="shared" si="3"/>
        <v>-0.10000000000000009</v>
      </c>
      <c r="F114" s="433"/>
    </row>
    <row r="115" spans="1:6" ht="20.100000000000001" customHeight="1" x14ac:dyDescent="0.2">
      <c r="A115" s="186" t="s">
        <v>20</v>
      </c>
      <c r="B115" s="62" t="s">
        <v>79</v>
      </c>
      <c r="C115" s="419">
        <v>0.77</v>
      </c>
      <c r="D115" s="419">
        <v>0.73</v>
      </c>
      <c r="E115" s="396">
        <f t="shared" si="3"/>
        <v>-4.0000000000000036</v>
      </c>
      <c r="F115" s="433"/>
    </row>
    <row r="116" spans="1:6" ht="20.100000000000001" customHeight="1" x14ac:dyDescent="0.2">
      <c r="A116" s="186" t="s">
        <v>22</v>
      </c>
      <c r="B116" s="62" t="s">
        <v>72</v>
      </c>
      <c r="C116" s="419">
        <v>0.51500000000000001</v>
      </c>
      <c r="D116" s="419">
        <v>0.42299999999999999</v>
      </c>
      <c r="E116" s="396">
        <f t="shared" si="3"/>
        <v>-9.2000000000000028</v>
      </c>
      <c r="F116" s="433"/>
    </row>
    <row r="117" spans="1:6" ht="20.100000000000001" customHeight="1" x14ac:dyDescent="0.2">
      <c r="A117" s="186" t="s">
        <v>23</v>
      </c>
      <c r="B117" s="62" t="s">
        <v>324</v>
      </c>
      <c r="C117" s="419">
        <v>0.36699999999999999</v>
      </c>
      <c r="D117" s="419">
        <v>0.40699999999999997</v>
      </c>
      <c r="E117" s="396">
        <f t="shared" si="3"/>
        <v>3.9999999999999982</v>
      </c>
      <c r="F117" s="433"/>
    </row>
    <row r="118" spans="1:6" ht="20.100000000000001" customHeight="1" x14ac:dyDescent="0.2">
      <c r="A118" s="186" t="s">
        <v>24</v>
      </c>
      <c r="B118" s="62" t="s">
        <v>80</v>
      </c>
      <c r="C118" s="419">
        <v>0.42099999999999999</v>
      </c>
      <c r="D118" s="419">
        <v>0.49399999999999999</v>
      </c>
      <c r="E118" s="396">
        <f t="shared" si="3"/>
        <v>7.3000000000000007</v>
      </c>
      <c r="F118" s="433"/>
    </row>
    <row r="119" spans="1:6" ht="20.100000000000001" customHeight="1" x14ac:dyDescent="0.2">
      <c r="A119" s="186" t="s">
        <v>25</v>
      </c>
      <c r="B119" s="62" t="s">
        <v>52</v>
      </c>
      <c r="C119" s="419">
        <v>0.54600000000000004</v>
      </c>
      <c r="D119" s="419">
        <v>0.60099999999999998</v>
      </c>
      <c r="E119" s="396">
        <f t="shared" si="3"/>
        <v>5.4999999999999938</v>
      </c>
      <c r="F119" s="433"/>
    </row>
    <row r="120" spans="1:6" ht="20.100000000000001" customHeight="1" x14ac:dyDescent="0.2">
      <c r="A120" s="186" t="s">
        <v>26</v>
      </c>
      <c r="B120" s="62" t="s">
        <v>96</v>
      </c>
      <c r="C120" s="419">
        <v>0.51800000000000002</v>
      </c>
      <c r="D120" s="419">
        <v>0.76500000000000001</v>
      </c>
      <c r="E120" s="396">
        <f t="shared" si="3"/>
        <v>24.7</v>
      </c>
      <c r="F120" s="433"/>
    </row>
    <row r="121" spans="1:6" ht="20.100000000000001" customHeight="1" thickBot="1" x14ac:dyDescent="0.25">
      <c r="A121" s="186" t="s">
        <v>27</v>
      </c>
      <c r="B121" s="62" t="s">
        <v>81</v>
      </c>
      <c r="C121" s="419">
        <v>1.6220000000000001</v>
      </c>
      <c r="D121" s="419">
        <v>1.2889999999999999</v>
      </c>
      <c r="E121" s="396">
        <f t="shared" si="3"/>
        <v>-33.300000000000018</v>
      </c>
      <c r="F121" s="433"/>
    </row>
    <row r="122" spans="1:6" ht="20.100000000000001" customHeight="1" thickBot="1" x14ac:dyDescent="0.25">
      <c r="A122" s="121"/>
      <c r="B122" s="115" t="s">
        <v>164</v>
      </c>
      <c r="C122" s="418">
        <v>0.77900000000000003</v>
      </c>
      <c r="D122" s="418">
        <v>0.82799999999999996</v>
      </c>
      <c r="E122" s="399">
        <f t="shared" si="3"/>
        <v>4.8999999999999932</v>
      </c>
      <c r="F122" s="433"/>
    </row>
    <row r="123" spans="1:6" ht="20.100000000000001" customHeight="1" x14ac:dyDescent="0.2">
      <c r="A123" s="57"/>
    </row>
    <row r="124" spans="1:6" ht="20.100000000000001" customHeight="1" x14ac:dyDescent="0.2">
      <c r="A124" s="581" t="s">
        <v>267</v>
      </c>
      <c r="B124" s="581"/>
      <c r="C124" s="581"/>
      <c r="D124" s="581"/>
      <c r="E124" s="581"/>
    </row>
    <row r="125" spans="1:6" ht="20.100000000000001" customHeight="1" thickBot="1" x14ac:dyDescent="0.25">
      <c r="A125" s="447"/>
      <c r="B125" s="448"/>
      <c r="C125" s="448"/>
      <c r="D125" s="448"/>
      <c r="E125" s="448"/>
    </row>
    <row r="126" spans="1:6" ht="20.100000000000001" customHeight="1" thickBot="1" x14ac:dyDescent="0.25">
      <c r="A126" s="287" t="s">
        <v>156</v>
      </c>
      <c r="B126" s="288" t="s">
        <v>160</v>
      </c>
      <c r="C126" s="583" t="s">
        <v>265</v>
      </c>
      <c r="D126" s="607"/>
      <c r="E126" s="584"/>
    </row>
    <row r="127" spans="1:6" ht="20.100000000000001" customHeight="1" thickBot="1" x14ac:dyDescent="0.25">
      <c r="A127" s="294"/>
      <c r="B127" s="431"/>
      <c r="C127" s="182" t="s">
        <v>97</v>
      </c>
      <c r="D127" s="182" t="s">
        <v>319</v>
      </c>
      <c r="E127" s="183" t="s">
        <v>250</v>
      </c>
    </row>
    <row r="128" spans="1:6" ht="20.100000000000001" customHeight="1" x14ac:dyDescent="0.2">
      <c r="A128" s="25" t="s">
        <v>0</v>
      </c>
      <c r="B128" s="393" t="s">
        <v>53</v>
      </c>
      <c r="C128" s="419">
        <v>0.64200000000000002</v>
      </c>
      <c r="D128" s="419">
        <v>0.64</v>
      </c>
      <c r="E128" s="396">
        <f t="shared" ref="E128:E146" si="4">+(D128-C128)*100</f>
        <v>-0.20000000000000018</v>
      </c>
      <c r="F128" s="433"/>
    </row>
    <row r="129" spans="1:6" ht="20.100000000000001" customHeight="1" x14ac:dyDescent="0.2">
      <c r="A129" s="186" t="s">
        <v>1</v>
      </c>
      <c r="B129" s="393" t="s">
        <v>54</v>
      </c>
      <c r="C129" s="419">
        <v>0.59899999999999998</v>
      </c>
      <c r="D129" s="419">
        <v>0.52</v>
      </c>
      <c r="E129" s="396">
        <f t="shared" si="4"/>
        <v>-7.8999999999999959</v>
      </c>
      <c r="F129" s="433"/>
    </row>
    <row r="130" spans="1:6" ht="20.100000000000001" customHeight="1" x14ac:dyDescent="0.2">
      <c r="A130" s="186" t="s">
        <v>2</v>
      </c>
      <c r="B130" s="393" t="s">
        <v>82</v>
      </c>
      <c r="C130" s="419">
        <v>0.58099999999999996</v>
      </c>
      <c r="D130" s="419">
        <v>0.62</v>
      </c>
      <c r="E130" s="396">
        <f t="shared" si="4"/>
        <v>3.9000000000000035</v>
      </c>
      <c r="F130" s="433"/>
    </row>
    <row r="131" spans="1:6" ht="20.100000000000001" customHeight="1" x14ac:dyDescent="0.2">
      <c r="A131" s="186" t="s">
        <v>3</v>
      </c>
      <c r="B131" s="393" t="s">
        <v>325</v>
      </c>
      <c r="C131" s="419">
        <v>8.5999999999999993E-2</v>
      </c>
      <c r="D131" s="419">
        <v>9.6000000000000002E-2</v>
      </c>
      <c r="E131" s="396">
        <f t="shared" si="4"/>
        <v>1.0000000000000009</v>
      </c>
      <c r="F131" s="433"/>
    </row>
    <row r="132" spans="1:6" ht="20.100000000000001" customHeight="1" x14ac:dyDescent="0.2">
      <c r="A132" s="186" t="s">
        <v>4</v>
      </c>
      <c r="B132" s="393" t="s">
        <v>55</v>
      </c>
      <c r="C132" s="419">
        <v>0.70399999999999996</v>
      </c>
      <c r="D132" s="419">
        <v>0.65300000000000002</v>
      </c>
      <c r="E132" s="396">
        <f t="shared" si="4"/>
        <v>-5.0999999999999934</v>
      </c>
      <c r="F132" s="433"/>
    </row>
    <row r="133" spans="1:6" ht="20.100000000000001" customHeight="1" x14ac:dyDescent="0.2">
      <c r="A133" s="186" t="s">
        <v>5</v>
      </c>
      <c r="B133" s="393" t="s">
        <v>73</v>
      </c>
      <c r="C133" s="419">
        <v>0.624</v>
      </c>
      <c r="D133" s="419">
        <v>0.51</v>
      </c>
      <c r="E133" s="396">
        <f t="shared" si="4"/>
        <v>-11.399999999999999</v>
      </c>
      <c r="F133" s="433"/>
    </row>
    <row r="134" spans="1:6" ht="20.100000000000001" customHeight="1" x14ac:dyDescent="0.2">
      <c r="A134" s="186" t="s">
        <v>6</v>
      </c>
      <c r="B134" s="393" t="s">
        <v>56</v>
      </c>
      <c r="C134" s="419">
        <v>7.6999999999999999E-2</v>
      </c>
      <c r="D134" s="419">
        <v>0.106</v>
      </c>
      <c r="E134" s="396">
        <f t="shared" si="4"/>
        <v>2.9</v>
      </c>
      <c r="F134" s="433"/>
    </row>
    <row r="135" spans="1:6" ht="20.100000000000001" customHeight="1" x14ac:dyDescent="0.2">
      <c r="A135" s="186" t="s">
        <v>7</v>
      </c>
      <c r="B135" s="393" t="s">
        <v>74</v>
      </c>
      <c r="C135" s="419">
        <v>0.441</v>
      </c>
      <c r="D135" s="419">
        <v>0.40200000000000002</v>
      </c>
      <c r="E135" s="396">
        <f t="shared" si="4"/>
        <v>-3.8999999999999977</v>
      </c>
      <c r="F135" s="433"/>
    </row>
    <row r="136" spans="1:6" ht="20.100000000000001" customHeight="1" x14ac:dyDescent="0.2">
      <c r="A136" s="186" t="s">
        <v>8</v>
      </c>
      <c r="B136" s="393" t="s">
        <v>57</v>
      </c>
      <c r="C136" s="419">
        <v>0.30599999999999999</v>
      </c>
      <c r="D136" s="419">
        <v>0.28899999999999998</v>
      </c>
      <c r="E136" s="396">
        <f t="shared" si="4"/>
        <v>-1.7000000000000015</v>
      </c>
      <c r="F136" s="433"/>
    </row>
    <row r="137" spans="1:6" ht="20.100000000000001" customHeight="1" x14ac:dyDescent="0.2">
      <c r="A137" s="186" t="s">
        <v>9</v>
      </c>
      <c r="B137" s="393" t="s">
        <v>83</v>
      </c>
      <c r="C137" s="419">
        <v>0.63300000000000001</v>
      </c>
      <c r="D137" s="419">
        <v>0.623</v>
      </c>
      <c r="E137" s="396">
        <f t="shared" si="4"/>
        <v>-1.0000000000000009</v>
      </c>
      <c r="F137" s="433"/>
    </row>
    <row r="138" spans="1:6" ht="19.5" customHeight="1" x14ac:dyDescent="0.2">
      <c r="A138" s="186" t="s">
        <v>10</v>
      </c>
      <c r="B138" s="393" t="s">
        <v>58</v>
      </c>
      <c r="C138" s="419">
        <v>0.57999999999999996</v>
      </c>
      <c r="D138" s="419">
        <v>0.67900000000000005</v>
      </c>
      <c r="E138" s="396">
        <f t="shared" si="4"/>
        <v>9.9000000000000092</v>
      </c>
      <c r="F138" s="433"/>
    </row>
    <row r="139" spans="1:6" ht="20.100000000000001" customHeight="1" x14ac:dyDescent="0.2">
      <c r="A139" s="186" t="s">
        <v>11</v>
      </c>
      <c r="B139" s="393" t="s">
        <v>59</v>
      </c>
      <c r="C139" s="419">
        <v>0.126</v>
      </c>
      <c r="D139" s="419">
        <v>0.157</v>
      </c>
      <c r="E139" s="396">
        <f t="shared" si="4"/>
        <v>3.1</v>
      </c>
      <c r="F139" s="433"/>
    </row>
    <row r="140" spans="1:6" ht="20.100000000000001" customHeight="1" x14ac:dyDescent="0.2">
      <c r="A140" s="186" t="s">
        <v>12</v>
      </c>
      <c r="B140" s="393" t="s">
        <v>84</v>
      </c>
      <c r="C140" s="419">
        <v>0.97499999999999998</v>
      </c>
      <c r="D140" s="419">
        <v>0.79600000000000004</v>
      </c>
      <c r="E140" s="396">
        <f t="shared" si="4"/>
        <v>-17.899999999999995</v>
      </c>
      <c r="F140" s="433"/>
    </row>
    <row r="141" spans="1:6" ht="20.100000000000001" customHeight="1" x14ac:dyDescent="0.2">
      <c r="A141" s="186" t="s">
        <v>13</v>
      </c>
      <c r="B141" s="393" t="s">
        <v>60</v>
      </c>
      <c r="C141" s="419">
        <v>0.66700000000000004</v>
      </c>
      <c r="D141" s="419">
        <v>0.61</v>
      </c>
      <c r="E141" s="396">
        <f t="shared" si="4"/>
        <v>-5.7000000000000046</v>
      </c>
      <c r="F141" s="433"/>
    </row>
    <row r="142" spans="1:6" ht="20.100000000000001" customHeight="1" x14ac:dyDescent="0.2">
      <c r="A142" s="186" t="s">
        <v>14</v>
      </c>
      <c r="B142" s="393" t="s">
        <v>85</v>
      </c>
      <c r="C142" s="419">
        <v>0.50600000000000001</v>
      </c>
      <c r="D142" s="419">
        <v>0.51500000000000001</v>
      </c>
      <c r="E142" s="396">
        <f t="shared" si="4"/>
        <v>0.9000000000000008</v>
      </c>
      <c r="F142" s="433"/>
    </row>
    <row r="143" spans="1:6" ht="20.100000000000001" customHeight="1" x14ac:dyDescent="0.2">
      <c r="A143" s="186" t="s">
        <v>15</v>
      </c>
      <c r="B143" s="393" t="s">
        <v>61</v>
      </c>
      <c r="C143" s="419">
        <v>0.66100000000000003</v>
      </c>
      <c r="D143" s="419">
        <v>0.61199999999999999</v>
      </c>
      <c r="E143" s="396">
        <f t="shared" si="4"/>
        <v>-4.9000000000000039</v>
      </c>
      <c r="F143" s="433"/>
    </row>
    <row r="144" spans="1:6" ht="20.100000000000001" customHeight="1" x14ac:dyDescent="0.2">
      <c r="A144" s="186" t="s">
        <v>16</v>
      </c>
      <c r="B144" s="393" t="s">
        <v>62</v>
      </c>
      <c r="C144" s="419">
        <v>0.70399999999999996</v>
      </c>
      <c r="D144" s="419">
        <v>0.628</v>
      </c>
      <c r="E144" s="396">
        <f t="shared" si="4"/>
        <v>-7.5999999999999961</v>
      </c>
      <c r="F144" s="433"/>
    </row>
    <row r="145" spans="1:6" ht="20.100000000000001" customHeight="1" x14ac:dyDescent="0.2">
      <c r="A145" s="186" t="s">
        <v>17</v>
      </c>
      <c r="B145" s="393" t="s">
        <v>63</v>
      </c>
      <c r="C145" s="419">
        <v>0.69699999999999995</v>
      </c>
      <c r="D145" s="419">
        <v>0.64200000000000002</v>
      </c>
      <c r="E145" s="396">
        <f t="shared" si="4"/>
        <v>-5.4999999999999938</v>
      </c>
      <c r="F145" s="433"/>
    </row>
    <row r="146" spans="1:6" ht="20.100000000000001" customHeight="1" x14ac:dyDescent="0.2">
      <c r="A146" s="186" t="s">
        <v>18</v>
      </c>
      <c r="B146" s="393" t="s">
        <v>98</v>
      </c>
      <c r="C146" s="419">
        <v>0.17799999999999999</v>
      </c>
      <c r="D146" s="419">
        <v>3.1E-2</v>
      </c>
      <c r="E146" s="396">
        <f t="shared" si="4"/>
        <v>-14.7</v>
      </c>
      <c r="F146" s="433"/>
    </row>
    <row r="147" spans="1:6" ht="20.100000000000001" customHeight="1" x14ac:dyDescent="0.2">
      <c r="A147" s="186" t="s">
        <v>19</v>
      </c>
      <c r="B147" s="393" t="s">
        <v>326</v>
      </c>
      <c r="C147" s="396" t="s">
        <v>33</v>
      </c>
      <c r="D147" s="419">
        <v>4.8000000000000001E-2</v>
      </c>
      <c r="E147" s="396" t="s">
        <v>33</v>
      </c>
      <c r="F147" s="433"/>
    </row>
    <row r="148" spans="1:6" ht="20.100000000000001" customHeight="1" x14ac:dyDescent="0.2">
      <c r="A148" s="186" t="s">
        <v>20</v>
      </c>
      <c r="B148" s="393" t="s">
        <v>64</v>
      </c>
      <c r="C148" s="419">
        <v>4.3470000000000004</v>
      </c>
      <c r="D148" s="419">
        <v>-1.327</v>
      </c>
      <c r="E148" s="396">
        <f>+(D148-C148)*100</f>
        <v>-567.40000000000009</v>
      </c>
      <c r="F148" s="433"/>
    </row>
    <row r="149" spans="1:6" ht="20.100000000000001" customHeight="1" x14ac:dyDescent="0.2">
      <c r="A149" s="186" t="s">
        <v>22</v>
      </c>
      <c r="B149" s="393" t="s">
        <v>99</v>
      </c>
      <c r="C149" s="419">
        <v>0.33</v>
      </c>
      <c r="D149" s="419">
        <v>0.17199999999999999</v>
      </c>
      <c r="E149" s="396" t="s">
        <v>33</v>
      </c>
      <c r="F149" s="433"/>
    </row>
    <row r="150" spans="1:6" ht="20.100000000000001" customHeight="1" x14ac:dyDescent="0.2">
      <c r="A150" s="186" t="s">
        <v>23</v>
      </c>
      <c r="B150" s="393" t="s">
        <v>86</v>
      </c>
      <c r="C150" s="419">
        <v>0.47699999999999998</v>
      </c>
      <c r="D150" s="419">
        <v>0.47399999999999998</v>
      </c>
      <c r="E150" s="396">
        <f>+(D150-C150)*100</f>
        <v>-0.30000000000000027</v>
      </c>
      <c r="F150" s="433"/>
    </row>
    <row r="151" spans="1:6" ht="20.100000000000001" customHeight="1" x14ac:dyDescent="0.2">
      <c r="A151" s="186" t="s">
        <v>24</v>
      </c>
      <c r="B151" s="393" t="s">
        <v>105</v>
      </c>
      <c r="C151" s="396" t="s">
        <v>33</v>
      </c>
      <c r="D151" s="419">
        <v>0.39800000000000002</v>
      </c>
      <c r="E151" s="396" t="s">
        <v>33</v>
      </c>
      <c r="F151" s="433"/>
    </row>
    <row r="152" spans="1:6" ht="20.100000000000001" customHeight="1" x14ac:dyDescent="0.2">
      <c r="A152" s="186" t="s">
        <v>25</v>
      </c>
      <c r="B152" s="393" t="s">
        <v>65</v>
      </c>
      <c r="C152" s="419">
        <v>0.752</v>
      </c>
      <c r="D152" s="419">
        <v>0.67100000000000004</v>
      </c>
      <c r="E152" s="396">
        <f t="shared" ref="E152:E162" si="5">+(D152-C152)*100</f>
        <v>-8.0999999999999961</v>
      </c>
      <c r="F152" s="433"/>
    </row>
    <row r="153" spans="1:6" ht="20.100000000000001" customHeight="1" x14ac:dyDescent="0.2">
      <c r="A153" s="186" t="s">
        <v>26</v>
      </c>
      <c r="B153" s="393" t="s">
        <v>66</v>
      </c>
      <c r="C153" s="419">
        <v>0.66700000000000004</v>
      </c>
      <c r="D153" s="419">
        <v>0.64</v>
      </c>
      <c r="E153" s="396">
        <f t="shared" si="5"/>
        <v>-2.7000000000000024</v>
      </c>
      <c r="F153" s="433"/>
    </row>
    <row r="154" spans="1:6" ht="20.100000000000001" customHeight="1" x14ac:dyDescent="0.2">
      <c r="A154" s="186" t="s">
        <v>27</v>
      </c>
      <c r="B154" s="393" t="s">
        <v>100</v>
      </c>
      <c r="C154" s="419">
        <v>0.76800000000000002</v>
      </c>
      <c r="D154" s="419">
        <v>0.55800000000000005</v>
      </c>
      <c r="E154" s="396">
        <f t="shared" si="5"/>
        <v>-20.999999999999996</v>
      </c>
      <c r="F154" s="433"/>
    </row>
    <row r="155" spans="1:6" ht="20.100000000000001" customHeight="1" x14ac:dyDescent="0.2">
      <c r="A155" s="186" t="s">
        <v>28</v>
      </c>
      <c r="B155" s="393" t="s">
        <v>327</v>
      </c>
      <c r="C155" s="419">
        <v>0.13900000000000001</v>
      </c>
      <c r="D155" s="419">
        <v>0.14099999999999999</v>
      </c>
      <c r="E155" s="396">
        <f t="shared" si="5"/>
        <v>0.1999999999999974</v>
      </c>
      <c r="F155" s="433"/>
    </row>
    <row r="156" spans="1:6" ht="20.100000000000001" customHeight="1" x14ac:dyDescent="0.2">
      <c r="A156" s="186" t="s">
        <v>29</v>
      </c>
      <c r="B156" s="393" t="s">
        <v>67</v>
      </c>
      <c r="C156" s="419">
        <v>0.54400000000000004</v>
      </c>
      <c r="D156" s="419">
        <v>0.58599999999999997</v>
      </c>
      <c r="E156" s="396">
        <f t="shared" si="5"/>
        <v>4.1999999999999922</v>
      </c>
      <c r="F156" s="433"/>
    </row>
    <row r="157" spans="1:6" ht="20.100000000000001" customHeight="1" x14ac:dyDescent="0.2">
      <c r="A157" s="186" t="s">
        <v>30</v>
      </c>
      <c r="B157" s="393" t="s">
        <v>75</v>
      </c>
      <c r="C157" s="419">
        <v>0.70799999999999996</v>
      </c>
      <c r="D157" s="419">
        <v>0.72799999999999998</v>
      </c>
      <c r="E157" s="396">
        <f t="shared" si="5"/>
        <v>2.0000000000000018</v>
      </c>
      <c r="F157" s="433"/>
    </row>
    <row r="158" spans="1:6" ht="20.100000000000001" customHeight="1" x14ac:dyDescent="0.2">
      <c r="A158" s="186" t="s">
        <v>31</v>
      </c>
      <c r="B158" s="393" t="s">
        <v>76</v>
      </c>
      <c r="C158" s="419">
        <v>0.58299999999999996</v>
      </c>
      <c r="D158" s="419">
        <v>0.76900000000000002</v>
      </c>
      <c r="E158" s="396">
        <f t="shared" si="5"/>
        <v>18.600000000000005</v>
      </c>
      <c r="F158" s="433"/>
    </row>
    <row r="159" spans="1:6" ht="20.100000000000001" customHeight="1" x14ac:dyDescent="0.2">
      <c r="A159" s="186" t="s">
        <v>101</v>
      </c>
      <c r="B159" s="393" t="s">
        <v>68</v>
      </c>
      <c r="C159" s="419">
        <v>0.72499999999999998</v>
      </c>
      <c r="D159" s="419">
        <v>0.64300000000000002</v>
      </c>
      <c r="E159" s="396">
        <f t="shared" si="5"/>
        <v>-8.1999999999999957</v>
      </c>
      <c r="F159" s="433"/>
    </row>
    <row r="160" spans="1:6" ht="20.100000000000001" customHeight="1" x14ac:dyDescent="0.2">
      <c r="A160" s="186" t="s">
        <v>102</v>
      </c>
      <c r="B160" s="393" t="s">
        <v>69</v>
      </c>
      <c r="C160" s="419">
        <v>0.628</v>
      </c>
      <c r="D160" s="419">
        <v>0.64</v>
      </c>
      <c r="E160" s="396">
        <f t="shared" si="5"/>
        <v>1.2000000000000011</v>
      </c>
      <c r="F160" s="433"/>
    </row>
    <row r="161" spans="1:6" ht="20.100000000000001" customHeight="1" thickBot="1" x14ac:dyDescent="0.25">
      <c r="A161" s="186" t="s">
        <v>104</v>
      </c>
      <c r="B161" s="393" t="s">
        <v>70</v>
      </c>
      <c r="C161" s="419">
        <v>0.746</v>
      </c>
      <c r="D161" s="419">
        <v>0.747</v>
      </c>
      <c r="E161" s="396">
        <f t="shared" si="5"/>
        <v>0.10000000000000009</v>
      </c>
      <c r="F161" s="433"/>
    </row>
    <row r="162" spans="1:6" ht="20.100000000000001" customHeight="1" thickBot="1" x14ac:dyDescent="0.25">
      <c r="A162" s="66"/>
      <c r="B162" s="65" t="s">
        <v>164</v>
      </c>
      <c r="C162" s="418">
        <v>0.64300000000000002</v>
      </c>
      <c r="D162" s="418">
        <v>0.622</v>
      </c>
      <c r="E162" s="399">
        <f t="shared" si="5"/>
        <v>-2.1000000000000019</v>
      </c>
      <c r="F162" s="433"/>
    </row>
    <row r="163" spans="1:6" ht="20.100000000000001" customHeight="1" x14ac:dyDescent="0.2"/>
    <row r="164" spans="1:6" ht="20.100000000000001" customHeight="1" x14ac:dyDescent="0.2"/>
    <row r="165" spans="1:6" ht="20.100000000000001" customHeight="1" x14ac:dyDescent="0.2"/>
    <row r="166" spans="1:6" ht="20.100000000000001" customHeight="1" x14ac:dyDescent="0.2"/>
    <row r="167" spans="1:6" ht="20.100000000000001" customHeight="1" x14ac:dyDescent="0.2"/>
    <row r="168" spans="1:6" ht="20.100000000000001" customHeight="1" x14ac:dyDescent="0.2"/>
    <row r="169" spans="1:6" ht="20.100000000000001" customHeight="1" x14ac:dyDescent="0.2"/>
    <row r="170" spans="1:6" ht="20.100000000000001" customHeight="1" x14ac:dyDescent="0.2"/>
    <row r="171" spans="1:6" ht="20.100000000000001" customHeight="1" x14ac:dyDescent="0.2"/>
    <row r="172" spans="1:6" ht="20.100000000000001" customHeight="1" x14ac:dyDescent="0.2"/>
    <row r="173" spans="1:6" ht="20.100000000000001" customHeight="1" x14ac:dyDescent="0.2"/>
    <row r="174" spans="1:6" ht="20.100000000000001" customHeight="1" x14ac:dyDescent="0.2"/>
    <row r="175" spans="1:6" ht="20.100000000000001" customHeight="1" x14ac:dyDescent="0.2"/>
    <row r="176" spans="1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</sheetData>
  <mergeCells count="11">
    <mergeCell ref="A83:E83"/>
    <mergeCell ref="A1:E1"/>
    <mergeCell ref="C4:E4"/>
    <mergeCell ref="C12:E12"/>
    <mergeCell ref="A43:E43"/>
    <mergeCell ref="C45:E45"/>
    <mergeCell ref="C85:E85"/>
    <mergeCell ref="A91:E91"/>
    <mergeCell ref="C93:E93"/>
    <mergeCell ref="A124:E124"/>
    <mergeCell ref="C126:E126"/>
  </mergeCells>
  <pageMargins left="0.74803149606299213" right="0.74803149606299213" top="0.98425196850393704" bottom="0.98425196850393704" header="0.51181102362204722" footer="0.51181102362204722"/>
  <pageSetup paperSize="9" scale="79" fitToHeight="8" orientation="portrait" r:id="rId1"/>
  <headerFooter alignWithMargins="0">
    <oddHeader>&amp;C&amp;A</oddHeader>
  </headerFooter>
  <rowBreaks count="3" manualBreakCount="3">
    <brk id="42" max="16383" man="1"/>
    <brk id="82" max="16383" man="1"/>
    <brk id="1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0"/>
  <sheetViews>
    <sheetView zoomScale="80" zoomScaleNormal="80" zoomScaleSheetLayoutView="80" workbookViewId="0">
      <selection sqref="A1:E1"/>
    </sheetView>
  </sheetViews>
  <sheetFormatPr defaultRowHeight="14.25" x14ac:dyDescent="0.2"/>
  <cols>
    <col min="1" max="1" width="4.85546875" style="62" customWidth="1"/>
    <col min="2" max="2" width="39.140625" style="62" customWidth="1"/>
    <col min="3" max="4" width="17.5703125" style="62" customWidth="1"/>
    <col min="5" max="5" width="15.7109375" style="62" customWidth="1"/>
    <col min="6" max="16384" width="9.140625" style="62"/>
  </cols>
  <sheetData>
    <row r="1" spans="1:7" ht="20.100000000000001" customHeight="1" x14ac:dyDescent="0.2">
      <c r="A1" s="581" t="s">
        <v>268</v>
      </c>
      <c r="B1" s="581"/>
      <c r="C1" s="581"/>
      <c r="D1" s="581"/>
      <c r="E1" s="581"/>
    </row>
    <row r="2" spans="1:7" ht="20.100000000000001" customHeight="1" x14ac:dyDescent="0.2">
      <c r="A2" s="190"/>
      <c r="B2" s="190"/>
      <c r="C2" s="190"/>
      <c r="D2" s="190"/>
      <c r="E2" s="190"/>
    </row>
    <row r="3" spans="1:7" ht="20.100000000000001" customHeight="1" thickBot="1" x14ac:dyDescent="0.25">
      <c r="A3" s="442"/>
      <c r="B3" s="442"/>
      <c r="C3" s="442"/>
      <c r="D3" s="442"/>
      <c r="E3" s="442"/>
    </row>
    <row r="4" spans="1:7" ht="20.100000000000001" customHeight="1" thickBot="1" x14ac:dyDescent="0.25">
      <c r="A4" s="356" t="s">
        <v>156</v>
      </c>
      <c r="B4" s="356" t="s">
        <v>157</v>
      </c>
      <c r="C4" s="611" t="s">
        <v>271</v>
      </c>
      <c r="D4" s="612"/>
      <c r="E4" s="613"/>
    </row>
    <row r="5" spans="1:7" ht="20.100000000000001" customHeight="1" thickBot="1" x14ac:dyDescent="0.25">
      <c r="A5" s="360"/>
      <c r="B5" s="304"/>
      <c r="C5" s="182" t="s">
        <v>97</v>
      </c>
      <c r="D5" s="182" t="s">
        <v>319</v>
      </c>
      <c r="E5" s="183" t="s">
        <v>250</v>
      </c>
    </row>
    <row r="6" spans="1:7" ht="20.100000000000001" customHeight="1" x14ac:dyDescent="0.2">
      <c r="A6" s="362" t="s">
        <v>0</v>
      </c>
      <c r="B6" s="363" t="s">
        <v>162</v>
      </c>
      <c r="C6" s="452">
        <v>3.1429999999999998</v>
      </c>
      <c r="D6" s="452">
        <v>3.6619999999999999</v>
      </c>
      <c r="E6" s="409">
        <f>+(D6-C6)*100</f>
        <v>51.900000000000013</v>
      </c>
      <c r="F6" s="433"/>
      <c r="G6" s="434"/>
    </row>
    <row r="7" spans="1:7" ht="20.100000000000001" customHeight="1" thickBot="1" x14ac:dyDescent="0.25">
      <c r="A7" s="365" t="s">
        <v>1</v>
      </c>
      <c r="B7" s="366" t="s">
        <v>161</v>
      </c>
      <c r="C7" s="453">
        <v>1.853</v>
      </c>
      <c r="D7" s="453">
        <v>1.7210000000000001</v>
      </c>
      <c r="E7" s="409">
        <f>+(D7-C7)*100</f>
        <v>-13.199999999999989</v>
      </c>
      <c r="F7" s="433"/>
      <c r="G7" s="434"/>
    </row>
    <row r="8" spans="1:7" ht="20.100000000000001" customHeight="1" thickBot="1" x14ac:dyDescent="0.25">
      <c r="A8" s="367"/>
      <c r="B8" s="368" t="s">
        <v>164</v>
      </c>
      <c r="C8" s="454">
        <v>2.4980000000000002</v>
      </c>
      <c r="D8" s="454">
        <v>2.5470000000000002</v>
      </c>
      <c r="E8" s="411">
        <f>+(D8-C8)*100</f>
        <v>4.8999999999999932</v>
      </c>
      <c r="F8" s="433"/>
      <c r="G8" s="434"/>
    </row>
    <row r="9" spans="1:7" ht="20.100000000000001" customHeight="1" x14ac:dyDescent="0.2">
      <c r="A9" s="57"/>
      <c r="G9" s="434"/>
    </row>
    <row r="10" spans="1:7" ht="20.100000000000001" customHeight="1" x14ac:dyDescent="0.2">
      <c r="A10" s="190" t="s">
        <v>269</v>
      </c>
      <c r="B10" s="190"/>
      <c r="C10" s="190"/>
      <c r="D10" s="190"/>
      <c r="E10" s="190"/>
      <c r="G10" s="434"/>
    </row>
    <row r="11" spans="1:7" ht="20.100000000000001" customHeight="1" thickBot="1" x14ac:dyDescent="0.25">
      <c r="A11" s="442"/>
      <c r="B11" s="442"/>
      <c r="C11" s="442"/>
      <c r="D11" s="442"/>
      <c r="E11" s="442"/>
      <c r="G11" s="434"/>
    </row>
    <row r="12" spans="1:7" ht="20.100000000000001" customHeight="1" thickBot="1" x14ac:dyDescent="0.25">
      <c r="A12" s="356" t="s">
        <v>156</v>
      </c>
      <c r="B12" s="356" t="s">
        <v>160</v>
      </c>
      <c r="C12" s="611" t="s">
        <v>271</v>
      </c>
      <c r="D12" s="612"/>
      <c r="E12" s="613"/>
      <c r="G12" s="434"/>
    </row>
    <row r="13" spans="1:7" ht="20.100000000000001" customHeight="1" thickBot="1" x14ac:dyDescent="0.25">
      <c r="A13" s="360"/>
      <c r="B13" s="373"/>
      <c r="C13" s="182" t="s">
        <v>97</v>
      </c>
      <c r="D13" s="182" t="s">
        <v>319</v>
      </c>
      <c r="E13" s="183" t="s">
        <v>250</v>
      </c>
      <c r="G13" s="434"/>
    </row>
    <row r="14" spans="1:7" ht="20.100000000000001" customHeight="1" x14ac:dyDescent="0.2">
      <c r="A14" s="25" t="s">
        <v>0</v>
      </c>
      <c r="B14" s="393" t="s">
        <v>41</v>
      </c>
      <c r="C14" s="406">
        <v>7.92</v>
      </c>
      <c r="D14" s="406">
        <v>7.3150000000000004</v>
      </c>
      <c r="E14" s="396">
        <f t="shared" ref="E14:E41" si="0">+(D14-C14)*100</f>
        <v>-60.499999999999957</v>
      </c>
      <c r="F14" s="433"/>
      <c r="G14" s="434"/>
    </row>
    <row r="15" spans="1:7" ht="20.100000000000001" customHeight="1" x14ac:dyDescent="0.2">
      <c r="A15" s="186" t="s">
        <v>1</v>
      </c>
      <c r="B15" s="393" t="s">
        <v>77</v>
      </c>
      <c r="C15" s="406">
        <v>4.1369999999999996</v>
      </c>
      <c r="D15" s="406">
        <v>4.0549999999999997</v>
      </c>
      <c r="E15" s="396">
        <f t="shared" si="0"/>
        <v>-8.1999999999999851</v>
      </c>
      <c r="F15" s="433"/>
      <c r="G15" s="434"/>
    </row>
    <row r="16" spans="1:7" ht="20.100000000000001" customHeight="1" x14ac:dyDescent="0.2">
      <c r="A16" s="186" t="s">
        <v>2</v>
      </c>
      <c r="B16" s="393" t="s">
        <v>92</v>
      </c>
      <c r="C16" s="406">
        <v>6.8179999999999996</v>
      </c>
      <c r="D16" s="406">
        <v>7.4050000000000002</v>
      </c>
      <c r="E16" s="396">
        <f t="shared" si="0"/>
        <v>58.70000000000006</v>
      </c>
      <c r="F16" s="433"/>
      <c r="G16" s="434"/>
    </row>
    <row r="17" spans="1:7" ht="20.100000000000001" customHeight="1" x14ac:dyDescent="0.2">
      <c r="A17" s="186" t="s">
        <v>3</v>
      </c>
      <c r="B17" s="393" t="s">
        <v>42</v>
      </c>
      <c r="C17" s="406">
        <v>3.7069999999999999</v>
      </c>
      <c r="D17" s="406">
        <v>3.9710000000000001</v>
      </c>
      <c r="E17" s="396">
        <f t="shared" si="0"/>
        <v>26.400000000000023</v>
      </c>
      <c r="F17" s="433"/>
      <c r="G17" s="434"/>
    </row>
    <row r="18" spans="1:7" ht="20.100000000000001" customHeight="1" x14ac:dyDescent="0.2">
      <c r="A18" s="186" t="s">
        <v>4</v>
      </c>
      <c r="B18" s="393" t="s">
        <v>323</v>
      </c>
      <c r="C18" s="406">
        <v>3.69</v>
      </c>
      <c r="D18" s="406">
        <v>3.6520000000000001</v>
      </c>
      <c r="E18" s="396">
        <f t="shared" si="0"/>
        <v>-3.7999999999999812</v>
      </c>
      <c r="F18" s="433"/>
      <c r="G18" s="434"/>
    </row>
    <row r="19" spans="1:7" ht="20.100000000000001" customHeight="1" x14ac:dyDescent="0.2">
      <c r="A19" s="186" t="s">
        <v>5</v>
      </c>
      <c r="B19" s="393" t="s">
        <v>43</v>
      </c>
      <c r="C19" s="406">
        <v>0.64300000000000002</v>
      </c>
      <c r="D19" s="406">
        <v>0.70099999999999996</v>
      </c>
      <c r="E19" s="396">
        <f t="shared" si="0"/>
        <v>5.7999999999999936</v>
      </c>
      <c r="F19" s="433"/>
      <c r="G19" s="434"/>
    </row>
    <row r="20" spans="1:7" ht="20.100000000000001" customHeight="1" x14ac:dyDescent="0.2">
      <c r="A20" s="186" t="s">
        <v>6</v>
      </c>
      <c r="B20" s="393" t="s">
        <v>44</v>
      </c>
      <c r="C20" s="406">
        <v>2.94</v>
      </c>
      <c r="D20" s="406">
        <v>3.0830000000000002</v>
      </c>
      <c r="E20" s="396">
        <f t="shared" si="0"/>
        <v>14.300000000000024</v>
      </c>
      <c r="F20" s="433"/>
      <c r="G20" s="434"/>
    </row>
    <row r="21" spans="1:7" ht="20.100000000000001" customHeight="1" x14ac:dyDescent="0.2">
      <c r="A21" s="186" t="s">
        <v>7</v>
      </c>
      <c r="B21" s="393" t="s">
        <v>78</v>
      </c>
      <c r="C21" s="406">
        <v>0.85199999999999998</v>
      </c>
      <c r="D21" s="406">
        <v>0.93700000000000006</v>
      </c>
      <c r="E21" s="396">
        <f t="shared" si="0"/>
        <v>8.5000000000000071</v>
      </c>
      <c r="F21" s="433"/>
      <c r="G21" s="434"/>
    </row>
    <row r="22" spans="1:7" ht="20.100000000000001" customHeight="1" x14ac:dyDescent="0.2">
      <c r="A22" s="186" t="s">
        <v>8</v>
      </c>
      <c r="B22" s="393" t="s">
        <v>71</v>
      </c>
      <c r="C22" s="406">
        <v>3.089</v>
      </c>
      <c r="D22" s="406">
        <v>5.76</v>
      </c>
      <c r="E22" s="396">
        <f t="shared" si="0"/>
        <v>267.09999999999997</v>
      </c>
      <c r="F22" s="433"/>
      <c r="G22" s="434"/>
    </row>
    <row r="23" spans="1:7" ht="20.100000000000001" customHeight="1" x14ac:dyDescent="0.2">
      <c r="A23" s="186" t="s">
        <v>9</v>
      </c>
      <c r="B23" s="393" t="s">
        <v>45</v>
      </c>
      <c r="C23" s="406">
        <v>2.16</v>
      </c>
      <c r="D23" s="406">
        <v>2.194</v>
      </c>
      <c r="E23" s="396">
        <f t="shared" si="0"/>
        <v>3.3999999999999808</v>
      </c>
      <c r="F23" s="433"/>
      <c r="G23" s="434"/>
    </row>
    <row r="24" spans="1:7" ht="20.100000000000001" customHeight="1" x14ac:dyDescent="0.2">
      <c r="A24" s="186" t="s">
        <v>10</v>
      </c>
      <c r="B24" s="393" t="s">
        <v>46</v>
      </c>
      <c r="C24" s="406">
        <v>3.915</v>
      </c>
      <c r="D24" s="406">
        <v>4.2329999999999997</v>
      </c>
      <c r="E24" s="396">
        <f t="shared" si="0"/>
        <v>31.799999999999962</v>
      </c>
      <c r="F24" s="433"/>
      <c r="G24" s="434"/>
    </row>
    <row r="25" spans="1:7" ht="20.100000000000001" customHeight="1" x14ac:dyDescent="0.2">
      <c r="A25" s="186" t="s">
        <v>11</v>
      </c>
      <c r="B25" s="393" t="s">
        <v>47</v>
      </c>
      <c r="C25" s="406">
        <v>1.1870000000000001</v>
      </c>
      <c r="D25" s="406">
        <v>1.054</v>
      </c>
      <c r="E25" s="396">
        <f t="shared" si="0"/>
        <v>-13.3</v>
      </c>
      <c r="F25" s="433"/>
      <c r="G25" s="434"/>
    </row>
    <row r="26" spans="1:7" ht="20.100000000000001" customHeight="1" x14ac:dyDescent="0.2">
      <c r="A26" s="186" t="s">
        <v>12</v>
      </c>
      <c r="B26" s="393" t="s">
        <v>36</v>
      </c>
      <c r="C26" s="406">
        <v>0.75</v>
      </c>
      <c r="D26" s="406">
        <v>0.79700000000000004</v>
      </c>
      <c r="E26" s="396">
        <f t="shared" si="0"/>
        <v>4.7000000000000046</v>
      </c>
      <c r="F26" s="433"/>
      <c r="G26" s="434"/>
    </row>
    <row r="27" spans="1:7" ht="20.100000000000001" customHeight="1" x14ac:dyDescent="0.2">
      <c r="A27" s="186" t="s">
        <v>13</v>
      </c>
      <c r="B27" s="393" t="s">
        <v>48</v>
      </c>
      <c r="C27" s="406">
        <v>4.9119999999999999</v>
      </c>
      <c r="D27" s="406">
        <v>7.0659999999999998</v>
      </c>
      <c r="E27" s="396">
        <f t="shared" si="0"/>
        <v>215.39999999999998</v>
      </c>
      <c r="F27" s="433"/>
      <c r="G27" s="434"/>
    </row>
    <row r="28" spans="1:7" ht="20.100000000000001" customHeight="1" x14ac:dyDescent="0.2">
      <c r="A28" s="186" t="s">
        <v>14</v>
      </c>
      <c r="B28" s="393" t="s">
        <v>49</v>
      </c>
      <c r="C28" s="406">
        <v>5.1440000000000001</v>
      </c>
      <c r="D28" s="406">
        <v>4.556</v>
      </c>
      <c r="E28" s="396">
        <f t="shared" si="0"/>
        <v>-58.800000000000011</v>
      </c>
      <c r="F28" s="433"/>
      <c r="G28" s="434"/>
    </row>
    <row r="29" spans="1:7" ht="20.100000000000001" customHeight="1" x14ac:dyDescent="0.2">
      <c r="A29" s="186" t="s">
        <v>15</v>
      </c>
      <c r="B29" s="393" t="s">
        <v>50</v>
      </c>
      <c r="C29" s="406">
        <v>5.202</v>
      </c>
      <c r="D29" s="406">
        <v>3.3330000000000002</v>
      </c>
      <c r="E29" s="396">
        <f t="shared" si="0"/>
        <v>-186.89999999999998</v>
      </c>
      <c r="F29" s="433"/>
      <c r="G29" s="434"/>
    </row>
    <row r="30" spans="1:7" ht="20.100000000000001" customHeight="1" x14ac:dyDescent="0.2">
      <c r="A30" s="186" t="s">
        <v>16</v>
      </c>
      <c r="B30" s="393" t="s">
        <v>93</v>
      </c>
      <c r="C30" s="406">
        <v>2.931</v>
      </c>
      <c r="D30" s="406">
        <v>5.0629999999999997</v>
      </c>
      <c r="E30" s="396">
        <f t="shared" si="0"/>
        <v>213.19999999999996</v>
      </c>
      <c r="F30" s="433"/>
      <c r="G30" s="434"/>
    </row>
    <row r="31" spans="1:7" ht="20.100000000000001" customHeight="1" x14ac:dyDescent="0.2">
      <c r="A31" s="186" t="s">
        <v>17</v>
      </c>
      <c r="B31" s="393" t="s">
        <v>94</v>
      </c>
      <c r="C31" s="406">
        <v>0.28499999999999998</v>
      </c>
      <c r="D31" s="406">
        <v>0.29699999999999999</v>
      </c>
      <c r="E31" s="396">
        <f t="shared" si="0"/>
        <v>1.2000000000000011</v>
      </c>
      <c r="F31" s="433"/>
      <c r="G31" s="434"/>
    </row>
    <row r="32" spans="1:7" ht="20.100000000000001" customHeight="1" x14ac:dyDescent="0.2">
      <c r="A32" s="186" t="s">
        <v>18</v>
      </c>
      <c r="B32" s="393" t="s">
        <v>51</v>
      </c>
      <c r="C32" s="406">
        <v>0.217</v>
      </c>
      <c r="D32" s="406">
        <v>0.21099999999999999</v>
      </c>
      <c r="E32" s="396">
        <f t="shared" si="0"/>
        <v>-0.60000000000000053</v>
      </c>
      <c r="F32" s="433"/>
      <c r="G32" s="434"/>
    </row>
    <row r="33" spans="1:7" ht="20.100000000000001" customHeight="1" x14ac:dyDescent="0.2">
      <c r="A33" s="186" t="s">
        <v>19</v>
      </c>
      <c r="B33" s="393" t="s">
        <v>95</v>
      </c>
      <c r="C33" s="406">
        <v>2.1779999999999999</v>
      </c>
      <c r="D33" s="406">
        <v>2.3570000000000002</v>
      </c>
      <c r="E33" s="396">
        <f t="shared" si="0"/>
        <v>17.900000000000027</v>
      </c>
      <c r="F33" s="433"/>
      <c r="G33" s="434"/>
    </row>
    <row r="34" spans="1:7" ht="20.100000000000001" customHeight="1" x14ac:dyDescent="0.2">
      <c r="A34" s="186" t="s">
        <v>20</v>
      </c>
      <c r="B34" s="393" t="s">
        <v>79</v>
      </c>
      <c r="C34" s="406">
        <v>2.738</v>
      </c>
      <c r="D34" s="406">
        <v>2.6440000000000001</v>
      </c>
      <c r="E34" s="396">
        <f t="shared" si="0"/>
        <v>-9.3999999999999861</v>
      </c>
      <c r="F34" s="433"/>
      <c r="G34" s="434"/>
    </row>
    <row r="35" spans="1:7" ht="20.100000000000001" customHeight="1" x14ac:dyDescent="0.2">
      <c r="A35" s="186" t="s">
        <v>22</v>
      </c>
      <c r="B35" s="393" t="s">
        <v>72</v>
      </c>
      <c r="C35" s="406">
        <v>14.339</v>
      </c>
      <c r="D35" s="406">
        <v>15.156000000000001</v>
      </c>
      <c r="E35" s="396">
        <f t="shared" si="0"/>
        <v>81.700000000000017</v>
      </c>
      <c r="F35" s="433"/>
      <c r="G35" s="434"/>
    </row>
    <row r="36" spans="1:7" ht="20.100000000000001" customHeight="1" x14ac:dyDescent="0.2">
      <c r="A36" s="186" t="s">
        <v>23</v>
      </c>
      <c r="B36" s="393" t="s">
        <v>324</v>
      </c>
      <c r="C36" s="406">
        <v>2.4119999999999999</v>
      </c>
      <c r="D36" s="406">
        <v>2.4929999999999999</v>
      </c>
      <c r="E36" s="396">
        <f t="shared" si="0"/>
        <v>8.0999999999999961</v>
      </c>
      <c r="F36" s="433"/>
      <c r="G36" s="434"/>
    </row>
    <row r="37" spans="1:7" ht="20.100000000000001" customHeight="1" x14ac:dyDescent="0.2">
      <c r="A37" s="186" t="s">
        <v>24</v>
      </c>
      <c r="B37" s="393" t="s">
        <v>80</v>
      </c>
      <c r="C37" s="406">
        <v>0.41499999999999998</v>
      </c>
      <c r="D37" s="406">
        <v>0.50800000000000001</v>
      </c>
      <c r="E37" s="396">
        <f t="shared" si="0"/>
        <v>9.3000000000000025</v>
      </c>
      <c r="F37" s="433"/>
      <c r="G37" s="434"/>
    </row>
    <row r="38" spans="1:7" ht="20.100000000000001" customHeight="1" x14ac:dyDescent="0.2">
      <c r="A38" s="186" t="s">
        <v>25</v>
      </c>
      <c r="B38" s="393" t="s">
        <v>52</v>
      </c>
      <c r="C38" s="406">
        <v>1.66</v>
      </c>
      <c r="D38" s="406">
        <v>1.097</v>
      </c>
      <c r="E38" s="396">
        <f t="shared" si="0"/>
        <v>-56.3</v>
      </c>
      <c r="F38" s="433"/>
      <c r="G38" s="434"/>
    </row>
    <row r="39" spans="1:7" ht="20.100000000000001" customHeight="1" x14ac:dyDescent="0.2">
      <c r="A39" s="186" t="s">
        <v>26</v>
      </c>
      <c r="B39" s="393" t="s">
        <v>96</v>
      </c>
      <c r="C39" s="406">
        <v>3.5219999999999998</v>
      </c>
      <c r="D39" s="406">
        <v>4.4480000000000004</v>
      </c>
      <c r="E39" s="396">
        <f t="shared" si="0"/>
        <v>92.600000000000065</v>
      </c>
      <c r="F39" s="433"/>
      <c r="G39" s="434"/>
    </row>
    <row r="40" spans="1:7" ht="20.100000000000001" customHeight="1" thickBot="1" x14ac:dyDescent="0.25">
      <c r="A40" s="186" t="s">
        <v>27</v>
      </c>
      <c r="B40" s="393" t="s">
        <v>81</v>
      </c>
      <c r="C40" s="406">
        <v>2.8460000000000001</v>
      </c>
      <c r="D40" s="406">
        <v>2.21</v>
      </c>
      <c r="E40" s="396">
        <f t="shared" si="0"/>
        <v>-63.600000000000009</v>
      </c>
      <c r="F40" s="433"/>
      <c r="G40" s="434"/>
    </row>
    <row r="41" spans="1:7" ht="20.100000000000001" customHeight="1" thickBot="1" x14ac:dyDescent="0.25">
      <c r="A41" s="121"/>
      <c r="B41" s="115" t="s">
        <v>164</v>
      </c>
      <c r="C41" s="418">
        <v>3.6640000000000001</v>
      </c>
      <c r="D41" s="418">
        <v>3.617</v>
      </c>
      <c r="E41" s="399">
        <f t="shared" si="0"/>
        <v>-4.7000000000000153</v>
      </c>
      <c r="F41" s="433"/>
      <c r="G41" s="434"/>
    </row>
    <row r="42" spans="1:7" ht="20.100000000000001" customHeight="1" x14ac:dyDescent="0.2">
      <c r="A42" s="57"/>
      <c r="E42" s="57"/>
      <c r="G42" s="434"/>
    </row>
    <row r="43" spans="1:7" ht="20.100000000000001" customHeight="1" x14ac:dyDescent="0.2">
      <c r="A43" s="190" t="s">
        <v>270</v>
      </c>
      <c r="B43" s="190"/>
      <c r="C43" s="190"/>
      <c r="D43" s="190"/>
      <c r="E43" s="190"/>
      <c r="G43" s="434"/>
    </row>
    <row r="44" spans="1:7" ht="20.100000000000001" customHeight="1" thickBot="1" x14ac:dyDescent="0.25">
      <c r="A44" s="442"/>
      <c r="B44" s="442"/>
      <c r="C44" s="442"/>
      <c r="D44" s="442"/>
      <c r="E44" s="442"/>
      <c r="G44" s="434"/>
    </row>
    <row r="45" spans="1:7" ht="20.100000000000001" customHeight="1" thickBot="1" x14ac:dyDescent="0.25">
      <c r="A45" s="356" t="s">
        <v>156</v>
      </c>
      <c r="B45" s="376" t="s">
        <v>160</v>
      </c>
      <c r="C45" s="611" t="s">
        <v>271</v>
      </c>
      <c r="D45" s="612"/>
      <c r="E45" s="613"/>
      <c r="G45" s="434"/>
    </row>
    <row r="46" spans="1:7" ht="20.100000000000001" customHeight="1" thickBot="1" x14ac:dyDescent="0.25">
      <c r="A46" s="360"/>
      <c r="B46" s="377"/>
      <c r="C46" s="182" t="s">
        <v>97</v>
      </c>
      <c r="D46" s="182" t="s">
        <v>319</v>
      </c>
      <c r="E46" s="183" t="s">
        <v>250</v>
      </c>
      <c r="G46" s="434"/>
    </row>
    <row r="47" spans="1:7" ht="18.75" customHeight="1" x14ac:dyDescent="0.2">
      <c r="A47" s="25" t="s">
        <v>0</v>
      </c>
      <c r="B47" s="393" t="s">
        <v>53</v>
      </c>
      <c r="C47" s="406">
        <v>1.3819999999999999</v>
      </c>
      <c r="D47" s="406">
        <v>1.413</v>
      </c>
      <c r="E47" s="396">
        <f t="shared" ref="E47:E65" si="1">+(D47-C47)*100</f>
        <v>3.1000000000000139</v>
      </c>
      <c r="F47" s="433"/>
      <c r="G47" s="434"/>
    </row>
    <row r="48" spans="1:7" ht="20.100000000000001" customHeight="1" x14ac:dyDescent="0.2">
      <c r="A48" s="186" t="s">
        <v>1</v>
      </c>
      <c r="B48" s="393" t="s">
        <v>54</v>
      </c>
      <c r="C48" s="406">
        <v>1.3440000000000001</v>
      </c>
      <c r="D48" s="406">
        <v>1.506</v>
      </c>
      <c r="E48" s="396">
        <f t="shared" si="1"/>
        <v>16.199999999999992</v>
      </c>
      <c r="F48" s="433"/>
      <c r="G48" s="434"/>
    </row>
    <row r="49" spans="1:7" ht="20.100000000000001" customHeight="1" x14ac:dyDescent="0.2">
      <c r="A49" s="186" t="s">
        <v>2</v>
      </c>
      <c r="B49" s="393" t="s">
        <v>82</v>
      </c>
      <c r="C49" s="406">
        <v>1.585</v>
      </c>
      <c r="D49" s="406">
        <v>1.296</v>
      </c>
      <c r="E49" s="396">
        <f t="shared" si="1"/>
        <v>-28.899999999999991</v>
      </c>
      <c r="F49" s="433"/>
      <c r="G49" s="434"/>
    </row>
    <row r="50" spans="1:7" ht="20.100000000000001" customHeight="1" x14ac:dyDescent="0.2">
      <c r="A50" s="186" t="s">
        <v>3</v>
      </c>
      <c r="B50" s="393" t="s">
        <v>325</v>
      </c>
      <c r="C50" s="406">
        <v>1.583</v>
      </c>
      <c r="D50" s="406">
        <v>1.583</v>
      </c>
      <c r="E50" s="396">
        <f t="shared" si="1"/>
        <v>0</v>
      </c>
      <c r="F50" s="433"/>
      <c r="G50" s="434"/>
    </row>
    <row r="51" spans="1:7" ht="20.100000000000001" customHeight="1" x14ac:dyDescent="0.2">
      <c r="A51" s="186" t="s">
        <v>4</v>
      </c>
      <c r="B51" s="393" t="s">
        <v>55</v>
      </c>
      <c r="C51" s="406">
        <v>1.4330000000000001</v>
      </c>
      <c r="D51" s="406">
        <v>1.3149999999999999</v>
      </c>
      <c r="E51" s="396">
        <f t="shared" si="1"/>
        <v>-11.800000000000011</v>
      </c>
      <c r="F51" s="433"/>
      <c r="G51" s="434"/>
    </row>
    <row r="52" spans="1:7" ht="20.100000000000001" customHeight="1" x14ac:dyDescent="0.2">
      <c r="A52" s="186" t="s">
        <v>5</v>
      </c>
      <c r="B52" s="393" t="s">
        <v>73</v>
      </c>
      <c r="C52" s="406">
        <v>1.149</v>
      </c>
      <c r="D52" s="406">
        <v>1.0640000000000001</v>
      </c>
      <c r="E52" s="396">
        <f t="shared" si="1"/>
        <v>-8.4999999999999964</v>
      </c>
      <c r="F52" s="433"/>
      <c r="G52" s="434"/>
    </row>
    <row r="53" spans="1:7" ht="20.100000000000001" customHeight="1" x14ac:dyDescent="0.2">
      <c r="A53" s="186" t="s">
        <v>6</v>
      </c>
      <c r="B53" s="393" t="s">
        <v>56</v>
      </c>
      <c r="C53" s="406">
        <v>0.59599999999999997</v>
      </c>
      <c r="D53" s="406">
        <v>0.60799999999999998</v>
      </c>
      <c r="E53" s="396">
        <f t="shared" si="1"/>
        <v>1.2000000000000011</v>
      </c>
      <c r="F53" s="433"/>
      <c r="G53" s="434"/>
    </row>
    <row r="54" spans="1:7" ht="20.100000000000001" customHeight="1" x14ac:dyDescent="0.2">
      <c r="A54" s="186" t="s">
        <v>7</v>
      </c>
      <c r="B54" s="393" t="s">
        <v>74</v>
      </c>
      <c r="C54" s="406">
        <v>0.45600000000000002</v>
      </c>
      <c r="D54" s="406">
        <v>0.38500000000000001</v>
      </c>
      <c r="E54" s="396">
        <f t="shared" si="1"/>
        <v>-7.1000000000000005</v>
      </c>
      <c r="F54" s="433"/>
      <c r="G54" s="434"/>
    </row>
    <row r="55" spans="1:7" ht="20.100000000000001" customHeight="1" x14ac:dyDescent="0.2">
      <c r="A55" s="186" t="s">
        <v>8</v>
      </c>
      <c r="B55" s="393" t="s">
        <v>57</v>
      </c>
      <c r="C55" s="406">
        <v>1.371</v>
      </c>
      <c r="D55" s="406">
        <v>1.018</v>
      </c>
      <c r="E55" s="396">
        <f t="shared" si="1"/>
        <v>-35.299999999999997</v>
      </c>
      <c r="F55" s="433"/>
      <c r="G55" s="434"/>
    </row>
    <row r="56" spans="1:7" ht="20.100000000000001" customHeight="1" x14ac:dyDescent="0.2">
      <c r="A56" s="186" t="s">
        <v>9</v>
      </c>
      <c r="B56" s="393" t="s">
        <v>83</v>
      </c>
      <c r="C56" s="406">
        <v>1.603</v>
      </c>
      <c r="D56" s="406">
        <v>1.474</v>
      </c>
      <c r="E56" s="396">
        <f t="shared" si="1"/>
        <v>-12.9</v>
      </c>
      <c r="F56" s="433"/>
      <c r="G56" s="434"/>
    </row>
    <row r="57" spans="1:7" ht="20.100000000000001" customHeight="1" x14ac:dyDescent="0.2">
      <c r="A57" s="186" t="s">
        <v>10</v>
      </c>
      <c r="B57" s="393" t="s">
        <v>58</v>
      </c>
      <c r="C57" s="406">
        <v>1.728</v>
      </c>
      <c r="D57" s="406">
        <v>1.8660000000000001</v>
      </c>
      <c r="E57" s="396">
        <f t="shared" si="1"/>
        <v>13.800000000000011</v>
      </c>
      <c r="F57" s="433"/>
      <c r="G57" s="434"/>
    </row>
    <row r="58" spans="1:7" ht="20.100000000000001" customHeight="1" x14ac:dyDescent="0.2">
      <c r="A58" s="186" t="s">
        <v>11</v>
      </c>
      <c r="B58" s="393" t="s">
        <v>59</v>
      </c>
      <c r="C58" s="406">
        <v>4.125</v>
      </c>
      <c r="D58" s="406">
        <v>2.93</v>
      </c>
      <c r="E58" s="396">
        <f t="shared" si="1"/>
        <v>-119.49999999999999</v>
      </c>
      <c r="F58" s="433"/>
      <c r="G58" s="434"/>
    </row>
    <row r="59" spans="1:7" ht="20.100000000000001" customHeight="1" x14ac:dyDescent="0.2">
      <c r="A59" s="186" t="s">
        <v>12</v>
      </c>
      <c r="B59" s="393" t="s">
        <v>84</v>
      </c>
      <c r="C59" s="406">
        <v>2.242</v>
      </c>
      <c r="D59" s="406">
        <v>2.536</v>
      </c>
      <c r="E59" s="396">
        <f t="shared" si="1"/>
        <v>29.400000000000006</v>
      </c>
      <c r="F59" s="433"/>
      <c r="G59" s="434"/>
    </row>
    <row r="60" spans="1:7" ht="20.100000000000001" customHeight="1" x14ac:dyDescent="0.2">
      <c r="A60" s="186" t="s">
        <v>13</v>
      </c>
      <c r="B60" s="393" t="s">
        <v>60</v>
      </c>
      <c r="C60" s="406">
        <v>1.5049999999999999</v>
      </c>
      <c r="D60" s="406">
        <v>1.5469999999999999</v>
      </c>
      <c r="E60" s="396">
        <f t="shared" si="1"/>
        <v>4.2000000000000037</v>
      </c>
      <c r="F60" s="433"/>
      <c r="G60" s="434"/>
    </row>
    <row r="61" spans="1:7" ht="20.100000000000001" customHeight="1" x14ac:dyDescent="0.2">
      <c r="A61" s="186" t="s">
        <v>14</v>
      </c>
      <c r="B61" s="393" t="s">
        <v>85</v>
      </c>
      <c r="C61" s="406">
        <v>2.0630000000000002</v>
      </c>
      <c r="D61" s="406">
        <v>2.1579999999999999</v>
      </c>
      <c r="E61" s="396">
        <f t="shared" si="1"/>
        <v>9.4999999999999751</v>
      </c>
      <c r="F61" s="433"/>
      <c r="G61" s="434"/>
    </row>
    <row r="62" spans="1:7" ht="20.100000000000001" customHeight="1" x14ac:dyDescent="0.2">
      <c r="A62" s="186" t="s">
        <v>15</v>
      </c>
      <c r="B62" s="393" t="s">
        <v>61</v>
      </c>
      <c r="C62" s="406">
        <v>1.7869999999999999</v>
      </c>
      <c r="D62" s="406">
        <v>1.6559999999999999</v>
      </c>
      <c r="E62" s="396">
        <f t="shared" si="1"/>
        <v>-13.100000000000001</v>
      </c>
      <c r="F62" s="433"/>
      <c r="G62" s="434"/>
    </row>
    <row r="63" spans="1:7" ht="20.100000000000001" customHeight="1" x14ac:dyDescent="0.2">
      <c r="A63" s="186" t="s">
        <v>16</v>
      </c>
      <c r="B63" s="393" t="s">
        <v>62</v>
      </c>
      <c r="C63" s="406">
        <v>1.472</v>
      </c>
      <c r="D63" s="406">
        <v>1.429</v>
      </c>
      <c r="E63" s="396">
        <f t="shared" si="1"/>
        <v>-4.2999999999999927</v>
      </c>
      <c r="F63" s="433"/>
      <c r="G63" s="434"/>
    </row>
    <row r="64" spans="1:7" ht="20.100000000000001" customHeight="1" x14ac:dyDescent="0.2">
      <c r="A64" s="186" t="s">
        <v>17</v>
      </c>
      <c r="B64" s="393" t="s">
        <v>63</v>
      </c>
      <c r="C64" s="406">
        <v>1.202</v>
      </c>
      <c r="D64" s="406">
        <v>1.1080000000000001</v>
      </c>
      <c r="E64" s="396">
        <f t="shared" si="1"/>
        <v>-9.3999999999999861</v>
      </c>
      <c r="F64" s="433"/>
      <c r="G64" s="434"/>
    </row>
    <row r="65" spans="1:7" ht="20.100000000000001" customHeight="1" x14ac:dyDescent="0.2">
      <c r="A65" s="186" t="s">
        <v>18</v>
      </c>
      <c r="B65" s="393" t="s">
        <v>98</v>
      </c>
      <c r="C65" s="406">
        <v>0.61599999999999999</v>
      </c>
      <c r="D65" s="406">
        <v>0.76200000000000001</v>
      </c>
      <c r="E65" s="396">
        <f t="shared" si="1"/>
        <v>14.600000000000001</v>
      </c>
      <c r="F65" s="433"/>
      <c r="G65" s="434"/>
    </row>
    <row r="66" spans="1:7" ht="20.100000000000001" customHeight="1" x14ac:dyDescent="0.2">
      <c r="A66" s="186" t="s">
        <v>19</v>
      </c>
      <c r="B66" s="393" t="s">
        <v>326</v>
      </c>
      <c r="C66" s="439" t="s">
        <v>33</v>
      </c>
      <c r="D66" s="406">
        <v>0.96699999999999997</v>
      </c>
      <c r="E66" s="396" t="s">
        <v>33</v>
      </c>
      <c r="F66" s="433"/>
      <c r="G66" s="434"/>
    </row>
    <row r="67" spans="1:7" ht="20.100000000000001" customHeight="1" x14ac:dyDescent="0.2">
      <c r="A67" s="186" t="s">
        <v>20</v>
      </c>
      <c r="B67" s="393" t="s">
        <v>64</v>
      </c>
      <c r="C67" s="406">
        <v>11.811</v>
      </c>
      <c r="D67" s="406">
        <v>9.8710000000000004</v>
      </c>
      <c r="E67" s="396">
        <f>+(D67-C67)*100</f>
        <v>-193.99999999999994</v>
      </c>
      <c r="F67" s="433"/>
      <c r="G67" s="434"/>
    </row>
    <row r="68" spans="1:7" ht="20.100000000000001" customHeight="1" x14ac:dyDescent="0.2">
      <c r="A68" s="186" t="s">
        <v>22</v>
      </c>
      <c r="B68" s="393" t="s">
        <v>99</v>
      </c>
      <c r="C68" s="406">
        <v>0.90500000000000003</v>
      </c>
      <c r="D68" s="406">
        <v>1.4259999999999999</v>
      </c>
      <c r="E68" s="396">
        <f>+(D68-C68)*100</f>
        <v>52.099999999999994</v>
      </c>
      <c r="F68" s="433"/>
      <c r="G68" s="434"/>
    </row>
    <row r="69" spans="1:7" ht="20.100000000000001" customHeight="1" x14ac:dyDescent="0.2">
      <c r="A69" s="186" t="s">
        <v>23</v>
      </c>
      <c r="B69" s="393" t="s">
        <v>86</v>
      </c>
      <c r="C69" s="406">
        <v>1.8879999999999999</v>
      </c>
      <c r="D69" s="406">
        <v>1.353</v>
      </c>
      <c r="E69" s="396">
        <f>+(D69-C69)*100</f>
        <v>-53.499999999999993</v>
      </c>
      <c r="F69" s="433"/>
      <c r="G69" s="434"/>
    </row>
    <row r="70" spans="1:7" ht="20.100000000000001" customHeight="1" x14ac:dyDescent="0.2">
      <c r="A70" s="186" t="s">
        <v>24</v>
      </c>
      <c r="B70" s="393" t="s">
        <v>105</v>
      </c>
      <c r="C70" s="439" t="s">
        <v>33</v>
      </c>
      <c r="D70" s="406">
        <v>1.3109999999999999</v>
      </c>
      <c r="E70" s="396" t="s">
        <v>33</v>
      </c>
      <c r="F70" s="433"/>
      <c r="G70" s="434"/>
    </row>
    <row r="71" spans="1:7" ht="20.100000000000001" customHeight="1" x14ac:dyDescent="0.2">
      <c r="A71" s="186" t="s">
        <v>25</v>
      </c>
      <c r="B71" s="393" t="s">
        <v>65</v>
      </c>
      <c r="C71" s="406">
        <v>2.5089999999999999</v>
      </c>
      <c r="D71" s="406">
        <v>2.6360000000000001</v>
      </c>
      <c r="E71" s="396">
        <f t="shared" ref="E71:E81" si="2">+(D71-C71)*100</f>
        <v>12.700000000000022</v>
      </c>
      <c r="F71" s="433"/>
      <c r="G71" s="434"/>
    </row>
    <row r="72" spans="1:7" ht="20.100000000000001" customHeight="1" x14ac:dyDescent="0.2">
      <c r="A72" s="186" t="s">
        <v>26</v>
      </c>
      <c r="B72" s="393" t="s">
        <v>66</v>
      </c>
      <c r="C72" s="406">
        <v>1.8480000000000001</v>
      </c>
      <c r="D72" s="406">
        <v>1.7050000000000001</v>
      </c>
      <c r="E72" s="396">
        <f t="shared" si="2"/>
        <v>-14.3</v>
      </c>
      <c r="F72" s="433"/>
      <c r="G72" s="434"/>
    </row>
    <row r="73" spans="1:7" ht="20.100000000000001" customHeight="1" x14ac:dyDescent="0.2">
      <c r="A73" s="186" t="s">
        <v>27</v>
      </c>
      <c r="B73" s="393" t="s">
        <v>100</v>
      </c>
      <c r="C73" s="406">
        <v>0.628</v>
      </c>
      <c r="D73" s="406">
        <v>1.2290000000000001</v>
      </c>
      <c r="E73" s="396">
        <f t="shared" si="2"/>
        <v>60.100000000000009</v>
      </c>
      <c r="F73" s="433"/>
      <c r="G73" s="434"/>
    </row>
    <row r="74" spans="1:7" ht="20.100000000000001" customHeight="1" x14ac:dyDescent="0.2">
      <c r="A74" s="186" t="s">
        <v>28</v>
      </c>
      <c r="B74" s="393" t="s">
        <v>327</v>
      </c>
      <c r="C74" s="406">
        <v>2.7850000000000001</v>
      </c>
      <c r="D74" s="406">
        <v>2.7109999999999999</v>
      </c>
      <c r="E74" s="396">
        <f t="shared" si="2"/>
        <v>-7.4000000000000288</v>
      </c>
      <c r="F74" s="433"/>
      <c r="G74" s="434"/>
    </row>
    <row r="75" spans="1:7" ht="20.100000000000001" customHeight="1" x14ac:dyDescent="0.2">
      <c r="A75" s="186" t="s">
        <v>29</v>
      </c>
      <c r="B75" s="393" t="s">
        <v>67</v>
      </c>
      <c r="C75" s="406">
        <v>0.63</v>
      </c>
      <c r="D75" s="406">
        <v>0.69799999999999995</v>
      </c>
      <c r="E75" s="396">
        <f t="shared" si="2"/>
        <v>6.7999999999999954</v>
      </c>
      <c r="F75" s="433"/>
      <c r="G75" s="434"/>
    </row>
    <row r="76" spans="1:7" ht="20.100000000000001" customHeight="1" x14ac:dyDescent="0.2">
      <c r="A76" s="186" t="s">
        <v>31</v>
      </c>
      <c r="B76" s="393" t="s">
        <v>75</v>
      </c>
      <c r="C76" s="406">
        <v>1.2350000000000001</v>
      </c>
      <c r="D76" s="406">
        <v>1.276</v>
      </c>
      <c r="E76" s="396">
        <f t="shared" si="2"/>
        <v>4.0999999999999925</v>
      </c>
      <c r="F76" s="433"/>
      <c r="G76" s="434"/>
    </row>
    <row r="77" spans="1:7" ht="20.100000000000001" customHeight="1" x14ac:dyDescent="0.2">
      <c r="A77" s="186" t="s">
        <v>101</v>
      </c>
      <c r="B77" s="393" t="s">
        <v>76</v>
      </c>
      <c r="C77" s="406">
        <v>1.903</v>
      </c>
      <c r="D77" s="406">
        <v>2.3210000000000002</v>
      </c>
      <c r="E77" s="396">
        <f t="shared" si="2"/>
        <v>41.800000000000011</v>
      </c>
      <c r="F77" s="433"/>
      <c r="G77" s="434"/>
    </row>
    <row r="78" spans="1:7" ht="20.100000000000001" customHeight="1" x14ac:dyDescent="0.2">
      <c r="A78" s="186" t="s">
        <v>101</v>
      </c>
      <c r="B78" s="393" t="s">
        <v>68</v>
      </c>
      <c r="C78" s="406">
        <v>1.5860000000000001</v>
      </c>
      <c r="D78" s="406">
        <v>1.597</v>
      </c>
      <c r="E78" s="396">
        <f t="shared" si="2"/>
        <v>1.0999999999999899</v>
      </c>
      <c r="F78" s="433"/>
      <c r="G78" s="434"/>
    </row>
    <row r="79" spans="1:7" ht="20.100000000000001" customHeight="1" x14ac:dyDescent="0.2">
      <c r="A79" s="186" t="s">
        <v>102</v>
      </c>
      <c r="B79" s="393" t="s">
        <v>69</v>
      </c>
      <c r="C79" s="406">
        <v>1.82</v>
      </c>
      <c r="D79" s="406">
        <v>1.605</v>
      </c>
      <c r="E79" s="396">
        <f t="shared" si="2"/>
        <v>-21.500000000000007</v>
      </c>
      <c r="F79" s="433"/>
      <c r="G79" s="434"/>
    </row>
    <row r="80" spans="1:7" ht="20.100000000000001" customHeight="1" thickBot="1" x14ac:dyDescent="0.25">
      <c r="A80" s="186" t="s">
        <v>104</v>
      </c>
      <c r="B80" s="393" t="s">
        <v>70</v>
      </c>
      <c r="C80" s="406">
        <v>0.70699999999999996</v>
      </c>
      <c r="D80" s="406">
        <v>0.72899999999999998</v>
      </c>
      <c r="E80" s="396">
        <f t="shared" si="2"/>
        <v>2.200000000000002</v>
      </c>
      <c r="F80" s="433"/>
      <c r="G80" s="434"/>
    </row>
    <row r="81" spans="1:7" ht="20.100000000000001" customHeight="1" thickBot="1" x14ac:dyDescent="0.25">
      <c r="A81" s="66"/>
      <c r="B81" s="65" t="s">
        <v>164</v>
      </c>
      <c r="C81" s="418">
        <v>1.7250000000000001</v>
      </c>
      <c r="D81" s="418">
        <v>1.611</v>
      </c>
      <c r="E81" s="399">
        <f t="shared" si="2"/>
        <v>-11.400000000000009</v>
      </c>
      <c r="F81" s="433"/>
      <c r="G81" s="434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4">
    <mergeCell ref="C4:E4"/>
    <mergeCell ref="C12:E12"/>
    <mergeCell ref="C45:E45"/>
    <mergeCell ref="A1:E1"/>
  </mergeCells>
  <conditionalFormatting sqref="G6:G81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9"/>
  <sheetViews>
    <sheetView zoomScale="85" zoomScaleNormal="85" zoomScaleSheetLayoutView="80" workbookViewId="0">
      <selection sqref="A1:E1"/>
    </sheetView>
  </sheetViews>
  <sheetFormatPr defaultRowHeight="14.25" x14ac:dyDescent="0.2"/>
  <cols>
    <col min="1" max="1" width="4.140625" style="393" customWidth="1"/>
    <col min="2" max="2" width="36" style="393" customWidth="1"/>
    <col min="3" max="3" width="17.42578125" style="393" customWidth="1"/>
    <col min="4" max="4" width="17.28515625" style="393" customWidth="1"/>
    <col min="5" max="5" width="17" style="393" customWidth="1"/>
    <col min="6" max="16384" width="9.140625" style="393"/>
  </cols>
  <sheetData>
    <row r="1" spans="1:7" ht="20.100000000000001" customHeight="1" x14ac:dyDescent="0.2">
      <c r="A1" s="617" t="s">
        <v>272</v>
      </c>
      <c r="B1" s="617"/>
      <c r="C1" s="617"/>
      <c r="D1" s="617"/>
      <c r="E1" s="617"/>
    </row>
    <row r="2" spans="1:7" ht="20.100000000000001" customHeight="1" x14ac:dyDescent="0.2">
      <c r="A2" s="456"/>
      <c r="B2" s="456"/>
      <c r="C2" s="456"/>
      <c r="D2" s="456"/>
      <c r="E2" s="456"/>
    </row>
    <row r="3" spans="1:7" ht="20.100000000000001" customHeight="1" thickBot="1" x14ac:dyDescent="0.25">
      <c r="A3" s="457"/>
      <c r="B3" s="457"/>
      <c r="C3" s="457"/>
      <c r="D3" s="457"/>
      <c r="E3" s="457"/>
    </row>
    <row r="4" spans="1:7" ht="20.100000000000001" customHeight="1" thickBot="1" x14ac:dyDescent="0.25">
      <c r="A4" s="458" t="s">
        <v>156</v>
      </c>
      <c r="B4" s="459" t="s">
        <v>157</v>
      </c>
      <c r="C4" s="614" t="s">
        <v>272</v>
      </c>
      <c r="D4" s="615"/>
      <c r="E4" s="616"/>
    </row>
    <row r="5" spans="1:7" ht="20.100000000000001" customHeight="1" thickBot="1" x14ac:dyDescent="0.25">
      <c r="A5" s="460"/>
      <c r="B5" s="461"/>
      <c r="C5" s="182" t="s">
        <v>97</v>
      </c>
      <c r="D5" s="182" t="s">
        <v>319</v>
      </c>
      <c r="E5" s="183" t="s">
        <v>250</v>
      </c>
    </row>
    <row r="6" spans="1:7" ht="20.100000000000001" customHeight="1" x14ac:dyDescent="0.2">
      <c r="A6" s="462" t="s">
        <v>0</v>
      </c>
      <c r="B6" s="463" t="s">
        <v>162</v>
      </c>
      <c r="C6" s="426">
        <f>+C41</f>
        <v>0.17799999999999999</v>
      </c>
      <c r="D6" s="426">
        <f>+D41</f>
        <v>0.192</v>
      </c>
      <c r="E6" s="396">
        <f>+(D6-C6)*100</f>
        <v>1.4000000000000012</v>
      </c>
      <c r="F6" s="464"/>
      <c r="G6" s="60"/>
    </row>
    <row r="7" spans="1:7" ht="20.100000000000001" customHeight="1" thickBot="1" x14ac:dyDescent="0.25">
      <c r="A7" s="465" t="s">
        <v>1</v>
      </c>
      <c r="B7" s="466" t="s">
        <v>161</v>
      </c>
      <c r="C7" s="419">
        <f>+C81</f>
        <v>8.7999999999999995E-2</v>
      </c>
      <c r="D7" s="419">
        <f>+D81</f>
        <v>0.13900000000000001</v>
      </c>
      <c r="E7" s="396">
        <f>+(D7-C7)*100</f>
        <v>5.1000000000000014</v>
      </c>
      <c r="F7" s="464"/>
      <c r="G7" s="60"/>
    </row>
    <row r="8" spans="1:7" ht="20.100000000000001" customHeight="1" thickBot="1" x14ac:dyDescent="0.25">
      <c r="A8" s="467"/>
      <c r="B8" s="468" t="s">
        <v>164</v>
      </c>
      <c r="C8" s="418">
        <v>0.12</v>
      </c>
      <c r="D8" s="418">
        <v>0.161</v>
      </c>
      <c r="E8" s="399">
        <f>+(D8-C8)*100</f>
        <v>4.1000000000000005</v>
      </c>
      <c r="F8" s="464"/>
      <c r="G8" s="388"/>
    </row>
    <row r="9" spans="1:7" ht="20.100000000000001" customHeight="1" x14ac:dyDescent="0.2">
      <c r="A9" s="469"/>
      <c r="B9" s="470"/>
      <c r="G9" s="60"/>
    </row>
    <row r="10" spans="1:7" ht="20.100000000000001" customHeight="1" x14ac:dyDescent="0.2">
      <c r="A10" s="617" t="s">
        <v>273</v>
      </c>
      <c r="B10" s="617"/>
      <c r="C10" s="617"/>
      <c r="D10" s="617"/>
      <c r="E10" s="617"/>
      <c r="G10" s="60"/>
    </row>
    <row r="11" spans="1:7" s="471" customFormat="1" ht="20.100000000000001" customHeight="1" thickBot="1" x14ac:dyDescent="0.25">
      <c r="A11" s="457"/>
      <c r="B11" s="457"/>
      <c r="C11" s="457"/>
      <c r="D11" s="457"/>
      <c r="E11" s="457"/>
      <c r="G11" s="60"/>
    </row>
    <row r="12" spans="1:7" ht="20.100000000000001" customHeight="1" thickBot="1" x14ac:dyDescent="0.25">
      <c r="A12" s="458" t="s">
        <v>156</v>
      </c>
      <c r="B12" s="459" t="s">
        <v>160</v>
      </c>
      <c r="C12" s="614" t="s">
        <v>272</v>
      </c>
      <c r="D12" s="615"/>
      <c r="E12" s="616"/>
      <c r="G12" s="60"/>
    </row>
    <row r="13" spans="1:7" ht="20.100000000000001" customHeight="1" thickBot="1" x14ac:dyDescent="0.25">
      <c r="A13" s="460"/>
      <c r="B13" s="461"/>
      <c r="C13" s="182" t="s">
        <v>97</v>
      </c>
      <c r="D13" s="182" t="s">
        <v>319</v>
      </c>
      <c r="E13" s="183" t="s">
        <v>250</v>
      </c>
      <c r="G13" s="60"/>
    </row>
    <row r="14" spans="1:7" ht="20.100000000000001" customHeight="1" x14ac:dyDescent="0.2">
      <c r="A14" s="25" t="s">
        <v>0</v>
      </c>
      <c r="B14" s="393" t="s">
        <v>41</v>
      </c>
      <c r="C14" s="455">
        <v>-0.59799999999999998</v>
      </c>
      <c r="D14" s="455">
        <v>-8.4000000000000005E-2</v>
      </c>
      <c r="E14" s="396">
        <f t="shared" ref="E14:E41" si="0">+(D14-C14)*100</f>
        <v>51.4</v>
      </c>
      <c r="F14" s="464"/>
      <c r="G14" s="60"/>
    </row>
    <row r="15" spans="1:7" ht="20.100000000000001" customHeight="1" x14ac:dyDescent="0.2">
      <c r="A15" s="186" t="s">
        <v>1</v>
      </c>
      <c r="B15" s="393" t="s">
        <v>77</v>
      </c>
      <c r="C15" s="455">
        <v>8.6999999999999994E-2</v>
      </c>
      <c r="D15" s="455">
        <v>0.128</v>
      </c>
      <c r="E15" s="396">
        <f t="shared" si="0"/>
        <v>4.1000000000000005</v>
      </c>
      <c r="F15" s="464"/>
      <c r="G15" s="60"/>
    </row>
    <row r="16" spans="1:7" ht="20.100000000000001" customHeight="1" x14ac:dyDescent="0.2">
      <c r="A16" s="186" t="s">
        <v>2</v>
      </c>
      <c r="B16" s="393" t="s">
        <v>92</v>
      </c>
      <c r="C16" s="455">
        <v>0.32900000000000001</v>
      </c>
      <c r="D16" s="455">
        <v>0.378</v>
      </c>
      <c r="E16" s="396">
        <f t="shared" si="0"/>
        <v>4.8999999999999986</v>
      </c>
      <c r="F16" s="464"/>
      <c r="G16" s="60"/>
    </row>
    <row r="17" spans="1:7" ht="20.100000000000001" customHeight="1" x14ac:dyDescent="0.2">
      <c r="A17" s="186" t="s">
        <v>3</v>
      </c>
      <c r="B17" s="393" t="s">
        <v>42</v>
      </c>
      <c r="C17" s="455">
        <v>-6.7000000000000004E-2</v>
      </c>
      <c r="D17" s="455">
        <v>-0.25700000000000001</v>
      </c>
      <c r="E17" s="396">
        <f t="shared" si="0"/>
        <v>-19</v>
      </c>
      <c r="F17" s="464"/>
      <c r="G17" s="60"/>
    </row>
    <row r="18" spans="1:7" ht="20.100000000000001" customHeight="1" x14ac:dyDescent="0.2">
      <c r="A18" s="186" t="s">
        <v>4</v>
      </c>
      <c r="B18" s="393" t="s">
        <v>323</v>
      </c>
      <c r="C18" s="455">
        <v>0.42299999999999999</v>
      </c>
      <c r="D18" s="455">
        <v>0.47899999999999998</v>
      </c>
      <c r="E18" s="396">
        <f t="shared" si="0"/>
        <v>5.6</v>
      </c>
      <c r="F18" s="464"/>
      <c r="G18" s="60"/>
    </row>
    <row r="19" spans="1:7" ht="20.100000000000001" customHeight="1" x14ac:dyDescent="0.2">
      <c r="A19" s="186" t="s">
        <v>5</v>
      </c>
      <c r="B19" s="393" t="s">
        <v>43</v>
      </c>
      <c r="C19" s="455">
        <v>0.16600000000000001</v>
      </c>
      <c r="D19" s="455">
        <v>0.183</v>
      </c>
      <c r="E19" s="396">
        <f t="shared" si="0"/>
        <v>1.6999999999999988</v>
      </c>
      <c r="F19" s="464"/>
      <c r="G19" s="60"/>
    </row>
    <row r="20" spans="1:7" ht="20.100000000000001" customHeight="1" x14ac:dyDescent="0.2">
      <c r="A20" s="186" t="s">
        <v>6</v>
      </c>
      <c r="B20" s="393" t="s">
        <v>44</v>
      </c>
      <c r="C20" s="455">
        <v>-8.6999999999999994E-2</v>
      </c>
      <c r="D20" s="455">
        <v>3.6999999999999998E-2</v>
      </c>
      <c r="E20" s="396">
        <f t="shared" si="0"/>
        <v>12.4</v>
      </c>
      <c r="F20" s="464"/>
      <c r="G20" s="60"/>
    </row>
    <row r="21" spans="1:7" ht="20.100000000000001" customHeight="1" x14ac:dyDescent="0.2">
      <c r="A21" s="186" t="s">
        <v>7</v>
      </c>
      <c r="B21" s="393" t="s">
        <v>78</v>
      </c>
      <c r="C21" s="455">
        <v>0.122</v>
      </c>
      <c r="D21" s="455">
        <v>0.125</v>
      </c>
      <c r="E21" s="396">
        <f t="shared" si="0"/>
        <v>0.30000000000000027</v>
      </c>
      <c r="F21" s="464"/>
      <c r="G21" s="60"/>
    </row>
    <row r="22" spans="1:7" ht="20.100000000000001" customHeight="1" x14ac:dyDescent="0.2">
      <c r="A22" s="186" t="s">
        <v>8</v>
      </c>
      <c r="B22" s="393" t="s">
        <v>71</v>
      </c>
      <c r="C22" s="455">
        <v>5.7000000000000002E-2</v>
      </c>
      <c r="D22" s="455">
        <v>6.0000000000000001E-3</v>
      </c>
      <c r="E22" s="396">
        <f t="shared" si="0"/>
        <v>-5.1000000000000005</v>
      </c>
      <c r="F22" s="464"/>
      <c r="G22" s="60"/>
    </row>
    <row r="23" spans="1:7" ht="20.100000000000001" customHeight="1" x14ac:dyDescent="0.2">
      <c r="A23" s="186" t="s">
        <v>9</v>
      </c>
      <c r="B23" s="393" t="s">
        <v>45</v>
      </c>
      <c r="C23" s="455">
        <v>1.4999999999999999E-2</v>
      </c>
      <c r="D23" s="455">
        <v>4.0000000000000001E-3</v>
      </c>
      <c r="E23" s="396">
        <f t="shared" si="0"/>
        <v>-1.0999999999999999</v>
      </c>
      <c r="F23" s="464"/>
      <c r="G23" s="60"/>
    </row>
    <row r="24" spans="1:7" ht="20.100000000000001" customHeight="1" x14ac:dyDescent="0.2">
      <c r="A24" s="186" t="s">
        <v>10</v>
      </c>
      <c r="B24" s="393" t="s">
        <v>46</v>
      </c>
      <c r="C24" s="455">
        <v>0.13900000000000001</v>
      </c>
      <c r="D24" s="455">
        <v>9.0999999999999998E-2</v>
      </c>
      <c r="E24" s="396">
        <f t="shared" si="0"/>
        <v>-4.8000000000000016</v>
      </c>
      <c r="F24" s="464"/>
      <c r="G24" s="60"/>
    </row>
    <row r="25" spans="1:7" ht="20.100000000000001" customHeight="1" x14ac:dyDescent="0.2">
      <c r="A25" s="186" t="s">
        <v>11</v>
      </c>
      <c r="B25" s="393" t="s">
        <v>47</v>
      </c>
      <c r="C25" s="455">
        <v>-0.11799999999999999</v>
      </c>
      <c r="D25" s="455">
        <v>-7.5999999999999998E-2</v>
      </c>
      <c r="E25" s="396">
        <f t="shared" si="0"/>
        <v>4.1999999999999993</v>
      </c>
      <c r="F25" s="464"/>
      <c r="G25" s="60"/>
    </row>
    <row r="26" spans="1:7" ht="20.100000000000001" customHeight="1" x14ac:dyDescent="0.2">
      <c r="A26" s="186" t="s">
        <v>12</v>
      </c>
      <c r="B26" s="393" t="s">
        <v>36</v>
      </c>
      <c r="C26" s="455">
        <v>-0.16900000000000001</v>
      </c>
      <c r="D26" s="455">
        <v>8.0000000000000002E-3</v>
      </c>
      <c r="E26" s="396">
        <f t="shared" si="0"/>
        <v>17.700000000000003</v>
      </c>
      <c r="F26" s="464"/>
      <c r="G26" s="60"/>
    </row>
    <row r="27" spans="1:7" ht="20.100000000000001" customHeight="1" x14ac:dyDescent="0.2">
      <c r="A27" s="186" t="s">
        <v>13</v>
      </c>
      <c r="B27" s="393" t="s">
        <v>48</v>
      </c>
      <c r="C27" s="455">
        <v>0.189</v>
      </c>
      <c r="D27" s="455">
        <v>0.20899999999999999</v>
      </c>
      <c r="E27" s="396">
        <f t="shared" si="0"/>
        <v>1.9999999999999991</v>
      </c>
      <c r="F27" s="464"/>
      <c r="G27" s="60"/>
    </row>
    <row r="28" spans="1:7" ht="20.100000000000001" customHeight="1" x14ac:dyDescent="0.2">
      <c r="A28" s="186" t="s">
        <v>14</v>
      </c>
      <c r="B28" s="393" t="s">
        <v>49</v>
      </c>
      <c r="C28" s="455">
        <v>0.17100000000000001</v>
      </c>
      <c r="D28" s="455">
        <v>0.185</v>
      </c>
      <c r="E28" s="396">
        <f t="shared" si="0"/>
        <v>1.3999999999999986</v>
      </c>
      <c r="F28" s="464"/>
      <c r="G28" s="60"/>
    </row>
    <row r="29" spans="1:7" ht="20.100000000000001" customHeight="1" x14ac:dyDescent="0.2">
      <c r="A29" s="186" t="s">
        <v>15</v>
      </c>
      <c r="B29" s="393" t="s">
        <v>50</v>
      </c>
      <c r="C29" s="455">
        <v>-0.30099999999999999</v>
      </c>
      <c r="D29" s="455">
        <v>4.7E-2</v>
      </c>
      <c r="E29" s="396">
        <f t="shared" si="0"/>
        <v>34.799999999999997</v>
      </c>
      <c r="F29" s="464"/>
      <c r="G29" s="60"/>
    </row>
    <row r="30" spans="1:7" ht="20.100000000000001" customHeight="1" x14ac:dyDescent="0.2">
      <c r="A30" s="186" t="s">
        <v>16</v>
      </c>
      <c r="B30" s="393" t="s">
        <v>93</v>
      </c>
      <c r="C30" s="455">
        <v>0.05</v>
      </c>
      <c r="D30" s="455">
        <v>0.152</v>
      </c>
      <c r="E30" s="396">
        <f t="shared" si="0"/>
        <v>10.199999999999999</v>
      </c>
      <c r="F30" s="464"/>
      <c r="G30" s="60"/>
    </row>
    <row r="31" spans="1:7" ht="20.100000000000001" customHeight="1" x14ac:dyDescent="0.2">
      <c r="A31" s="186" t="s">
        <v>17</v>
      </c>
      <c r="B31" s="393" t="s">
        <v>94</v>
      </c>
      <c r="C31" s="455">
        <v>-0.16200000000000001</v>
      </c>
      <c r="D31" s="455">
        <v>4.1000000000000002E-2</v>
      </c>
      <c r="E31" s="396">
        <f t="shared" si="0"/>
        <v>20.3</v>
      </c>
      <c r="F31" s="464"/>
      <c r="G31" s="60"/>
    </row>
    <row r="32" spans="1:7" ht="20.100000000000001" customHeight="1" x14ac:dyDescent="0.2">
      <c r="A32" s="186" t="s">
        <v>18</v>
      </c>
      <c r="B32" s="393" t="s">
        <v>51</v>
      </c>
      <c r="C32" s="455">
        <v>0.122</v>
      </c>
      <c r="D32" s="455">
        <v>0.125</v>
      </c>
      <c r="E32" s="396">
        <f t="shared" si="0"/>
        <v>0.30000000000000027</v>
      </c>
      <c r="F32" s="464"/>
      <c r="G32" s="60"/>
    </row>
    <row r="33" spans="1:7" ht="20.100000000000001" customHeight="1" x14ac:dyDescent="0.2">
      <c r="A33" s="186" t="s">
        <v>19</v>
      </c>
      <c r="B33" s="393" t="s">
        <v>95</v>
      </c>
      <c r="C33" s="455">
        <v>9.6000000000000002E-2</v>
      </c>
      <c r="D33" s="455">
        <v>0.124</v>
      </c>
      <c r="E33" s="396">
        <f t="shared" si="0"/>
        <v>2.8</v>
      </c>
      <c r="F33" s="464"/>
      <c r="G33" s="60"/>
    </row>
    <row r="34" spans="1:7" ht="20.100000000000001" customHeight="1" x14ac:dyDescent="0.2">
      <c r="A34" s="186" t="s">
        <v>20</v>
      </c>
      <c r="B34" s="393" t="s">
        <v>79</v>
      </c>
      <c r="C34" s="455">
        <v>0.29799999999999999</v>
      </c>
      <c r="D34" s="455">
        <v>0.27300000000000002</v>
      </c>
      <c r="E34" s="396">
        <f t="shared" si="0"/>
        <v>-2.4999999999999964</v>
      </c>
      <c r="F34" s="464"/>
      <c r="G34" s="60"/>
    </row>
    <row r="35" spans="1:7" ht="20.100000000000001" customHeight="1" x14ac:dyDescent="0.2">
      <c r="A35" s="186" t="s">
        <v>22</v>
      </c>
      <c r="B35" s="393" t="s">
        <v>72</v>
      </c>
      <c r="C35" s="455">
        <v>4.3999999999999997E-2</v>
      </c>
      <c r="D35" s="455">
        <v>4.3999999999999997E-2</v>
      </c>
      <c r="E35" s="396">
        <f t="shared" si="0"/>
        <v>0</v>
      </c>
      <c r="F35" s="464"/>
      <c r="G35" s="60"/>
    </row>
    <row r="36" spans="1:7" ht="20.100000000000001" customHeight="1" x14ac:dyDescent="0.2">
      <c r="A36" s="186" t="s">
        <v>23</v>
      </c>
      <c r="B36" s="393" t="s">
        <v>324</v>
      </c>
      <c r="C36" s="455">
        <v>4.0000000000000001E-3</v>
      </c>
      <c r="D36" s="455">
        <v>2.8000000000000001E-2</v>
      </c>
      <c r="E36" s="396">
        <f t="shared" si="0"/>
        <v>2.4</v>
      </c>
      <c r="F36" s="464"/>
      <c r="G36" s="60"/>
    </row>
    <row r="37" spans="1:7" ht="20.100000000000001" customHeight="1" x14ac:dyDescent="0.2">
      <c r="A37" s="186" t="s">
        <v>24</v>
      </c>
      <c r="B37" s="393" t="s">
        <v>80</v>
      </c>
      <c r="C37" s="455">
        <v>-2.8000000000000001E-2</v>
      </c>
      <c r="D37" s="455">
        <v>2.7E-2</v>
      </c>
      <c r="E37" s="396">
        <f t="shared" si="0"/>
        <v>5.5</v>
      </c>
      <c r="F37" s="464"/>
      <c r="G37" s="60"/>
    </row>
    <row r="38" spans="1:7" ht="20.100000000000001" customHeight="1" x14ac:dyDescent="0.2">
      <c r="A38" s="186" t="s">
        <v>25</v>
      </c>
      <c r="B38" s="393" t="s">
        <v>52</v>
      </c>
      <c r="C38" s="455">
        <v>7.8E-2</v>
      </c>
      <c r="D38" s="455">
        <v>3.5000000000000003E-2</v>
      </c>
      <c r="E38" s="396">
        <f t="shared" si="0"/>
        <v>-4.3</v>
      </c>
      <c r="F38" s="464"/>
      <c r="G38" s="60"/>
    </row>
    <row r="39" spans="1:7" ht="20.100000000000001" customHeight="1" x14ac:dyDescent="0.2">
      <c r="A39" s="186" t="s">
        <v>26</v>
      </c>
      <c r="B39" s="393" t="s">
        <v>96</v>
      </c>
      <c r="C39" s="455">
        <v>-7.5350000000000001</v>
      </c>
      <c r="D39" s="455">
        <v>-0.879</v>
      </c>
      <c r="E39" s="396">
        <f t="shared" si="0"/>
        <v>665.6</v>
      </c>
      <c r="F39" s="464"/>
      <c r="G39" s="60"/>
    </row>
    <row r="40" spans="1:7" ht="20.100000000000001" customHeight="1" thickBot="1" x14ac:dyDescent="0.25">
      <c r="A40" s="186" t="s">
        <v>27</v>
      </c>
      <c r="B40" s="393" t="s">
        <v>81</v>
      </c>
      <c r="C40" s="455">
        <v>5.7000000000000002E-2</v>
      </c>
      <c r="D40" s="455">
        <v>8.2000000000000003E-2</v>
      </c>
      <c r="E40" s="396">
        <f t="shared" si="0"/>
        <v>2.5</v>
      </c>
      <c r="F40" s="464"/>
      <c r="G40" s="60"/>
    </row>
    <row r="41" spans="1:7" ht="20.100000000000001" customHeight="1" thickBot="1" x14ac:dyDescent="0.25">
      <c r="A41" s="121"/>
      <c r="B41" s="115" t="s">
        <v>164</v>
      </c>
      <c r="C41" s="369">
        <v>0.17799999999999999</v>
      </c>
      <c r="D41" s="369">
        <v>0.192</v>
      </c>
      <c r="E41" s="399">
        <f t="shared" si="0"/>
        <v>1.4000000000000012</v>
      </c>
      <c r="F41" s="464"/>
      <c r="G41" s="60"/>
    </row>
    <row r="42" spans="1:7" ht="20.100000000000001" customHeight="1" x14ac:dyDescent="0.2">
      <c r="G42" s="60"/>
    </row>
    <row r="43" spans="1:7" ht="20.100000000000001" customHeight="1" x14ac:dyDescent="0.2">
      <c r="A43" s="617" t="s">
        <v>274</v>
      </c>
      <c r="B43" s="617"/>
      <c r="C43" s="617"/>
      <c r="D43" s="617"/>
      <c r="E43" s="617"/>
      <c r="G43" s="60"/>
    </row>
    <row r="44" spans="1:7" ht="20.100000000000001" customHeight="1" thickBot="1" x14ac:dyDescent="0.25">
      <c r="A44" s="457"/>
      <c r="B44" s="457"/>
      <c r="C44" s="457"/>
      <c r="D44" s="457"/>
      <c r="E44" s="457"/>
      <c r="G44" s="60"/>
    </row>
    <row r="45" spans="1:7" ht="20.100000000000001" customHeight="1" thickBot="1" x14ac:dyDescent="0.25">
      <c r="A45" s="458" t="s">
        <v>156</v>
      </c>
      <c r="B45" s="459" t="s">
        <v>160</v>
      </c>
      <c r="C45" s="614" t="s">
        <v>272</v>
      </c>
      <c r="D45" s="615"/>
      <c r="E45" s="616"/>
      <c r="G45" s="60"/>
    </row>
    <row r="46" spans="1:7" ht="20.100000000000001" customHeight="1" thickBot="1" x14ac:dyDescent="0.25">
      <c r="A46" s="460"/>
      <c r="B46" s="461"/>
      <c r="C46" s="182" t="s">
        <v>97</v>
      </c>
      <c r="D46" s="182" t="s">
        <v>319</v>
      </c>
      <c r="E46" s="183" t="s">
        <v>250</v>
      </c>
      <c r="G46" s="60"/>
    </row>
    <row r="47" spans="1:7" ht="20.100000000000001" customHeight="1" x14ac:dyDescent="0.2">
      <c r="A47" s="25" t="s">
        <v>0</v>
      </c>
      <c r="B47" s="393" t="s">
        <v>53</v>
      </c>
      <c r="C47" s="455">
        <v>9.5000000000000001E-2</v>
      </c>
      <c r="D47" s="455">
        <v>0.11899999999999999</v>
      </c>
      <c r="E47" s="396">
        <f t="shared" ref="E47:E65" si="1">+(D47-C47)*100</f>
        <v>2.3999999999999995</v>
      </c>
      <c r="F47" s="464"/>
      <c r="G47" s="60"/>
    </row>
    <row r="48" spans="1:7" ht="20.100000000000001" customHeight="1" x14ac:dyDescent="0.2">
      <c r="A48" s="186" t="s">
        <v>1</v>
      </c>
      <c r="B48" s="393" t="s">
        <v>54</v>
      </c>
      <c r="C48" s="455">
        <v>0.06</v>
      </c>
      <c r="D48" s="455">
        <v>0.19900000000000001</v>
      </c>
      <c r="E48" s="396">
        <f t="shared" si="1"/>
        <v>13.900000000000002</v>
      </c>
      <c r="F48" s="464"/>
      <c r="G48" s="60"/>
    </row>
    <row r="49" spans="1:7" ht="20.100000000000001" customHeight="1" x14ac:dyDescent="0.2">
      <c r="A49" s="186" t="s">
        <v>2</v>
      </c>
      <c r="B49" s="393" t="s">
        <v>82</v>
      </c>
      <c r="C49" s="455">
        <v>-4.7E-2</v>
      </c>
      <c r="D49" s="455">
        <v>6.0999999999999999E-2</v>
      </c>
      <c r="E49" s="396">
        <f t="shared" si="1"/>
        <v>10.8</v>
      </c>
      <c r="F49" s="464"/>
      <c r="G49" s="60"/>
    </row>
    <row r="50" spans="1:7" ht="20.100000000000001" customHeight="1" x14ac:dyDescent="0.2">
      <c r="A50" s="186" t="s">
        <v>3</v>
      </c>
      <c r="B50" s="393" t="s">
        <v>325</v>
      </c>
      <c r="C50" s="455">
        <v>0.34699999999999998</v>
      </c>
      <c r="D50" s="455">
        <v>0.318</v>
      </c>
      <c r="E50" s="396">
        <f t="shared" si="1"/>
        <v>-2.8999999999999968</v>
      </c>
      <c r="F50" s="464"/>
      <c r="G50" s="60"/>
    </row>
    <row r="51" spans="1:7" ht="20.100000000000001" customHeight="1" x14ac:dyDescent="0.2">
      <c r="A51" s="186" t="s">
        <v>4</v>
      </c>
      <c r="B51" s="393" t="s">
        <v>55</v>
      </c>
      <c r="C51" s="455">
        <v>8.0000000000000002E-3</v>
      </c>
      <c r="D51" s="455">
        <v>0.153</v>
      </c>
      <c r="E51" s="396">
        <f t="shared" si="1"/>
        <v>14.499999999999998</v>
      </c>
      <c r="F51" s="464"/>
      <c r="G51" s="60"/>
    </row>
    <row r="52" spans="1:7" ht="20.100000000000001" customHeight="1" x14ac:dyDescent="0.2">
      <c r="A52" s="186" t="s">
        <v>5</v>
      </c>
      <c r="B52" s="393" t="s">
        <v>73</v>
      </c>
      <c r="C52" s="455">
        <v>9.2999999999999999E-2</v>
      </c>
      <c r="D52" s="455">
        <v>0.35299999999999998</v>
      </c>
      <c r="E52" s="396">
        <f t="shared" si="1"/>
        <v>26</v>
      </c>
      <c r="F52" s="464"/>
      <c r="G52" s="60"/>
    </row>
    <row r="53" spans="1:7" ht="20.100000000000001" customHeight="1" x14ac:dyDescent="0.2">
      <c r="A53" s="186" t="s">
        <v>6</v>
      </c>
      <c r="B53" s="393" t="s">
        <v>56</v>
      </c>
      <c r="C53" s="455">
        <v>-0.16600000000000001</v>
      </c>
      <c r="D53" s="455">
        <v>-0.17</v>
      </c>
      <c r="E53" s="396">
        <f t="shared" si="1"/>
        <v>-0.40000000000000036</v>
      </c>
      <c r="F53" s="464"/>
      <c r="G53" s="60"/>
    </row>
    <row r="54" spans="1:7" ht="20.100000000000001" customHeight="1" x14ac:dyDescent="0.2">
      <c r="A54" s="186" t="s">
        <v>7</v>
      </c>
      <c r="B54" s="393" t="s">
        <v>74</v>
      </c>
      <c r="C54" s="455">
        <v>3.6999999999999998E-2</v>
      </c>
      <c r="D54" s="455">
        <v>2.8000000000000001E-2</v>
      </c>
      <c r="E54" s="396">
        <f t="shared" si="1"/>
        <v>-0.8999999999999998</v>
      </c>
      <c r="F54" s="464"/>
      <c r="G54" s="60"/>
    </row>
    <row r="55" spans="1:7" ht="20.100000000000001" customHeight="1" x14ac:dyDescent="0.2">
      <c r="A55" s="186" t="s">
        <v>8</v>
      </c>
      <c r="B55" s="393" t="s">
        <v>57</v>
      </c>
      <c r="C55" s="455">
        <v>-4.2999999999999997E-2</v>
      </c>
      <c r="D55" s="455">
        <v>-2.5000000000000001E-2</v>
      </c>
      <c r="E55" s="396">
        <f t="shared" si="1"/>
        <v>1.7999999999999996</v>
      </c>
      <c r="F55" s="464"/>
      <c r="G55" s="60"/>
    </row>
    <row r="56" spans="1:7" ht="20.100000000000001" customHeight="1" x14ac:dyDescent="0.2">
      <c r="A56" s="186" t="s">
        <v>9</v>
      </c>
      <c r="B56" s="393" t="s">
        <v>83</v>
      </c>
      <c r="C56" s="455">
        <v>5.8000000000000003E-2</v>
      </c>
      <c r="D56" s="455">
        <v>0.11600000000000001</v>
      </c>
      <c r="E56" s="396">
        <f t="shared" si="1"/>
        <v>5.8000000000000007</v>
      </c>
      <c r="F56" s="464"/>
      <c r="G56" s="60"/>
    </row>
    <row r="57" spans="1:7" ht="20.100000000000001" customHeight="1" x14ac:dyDescent="0.2">
      <c r="A57" s="186" t="s">
        <v>10</v>
      </c>
      <c r="B57" s="393" t="s">
        <v>58</v>
      </c>
      <c r="C57" s="455">
        <v>6.3E-2</v>
      </c>
      <c r="D57" s="455">
        <v>0.01</v>
      </c>
      <c r="E57" s="396">
        <f t="shared" si="1"/>
        <v>-5.3</v>
      </c>
      <c r="F57" s="464"/>
      <c r="G57" s="60"/>
    </row>
    <row r="58" spans="1:7" ht="20.100000000000001" customHeight="1" x14ac:dyDescent="0.2">
      <c r="A58" s="186" t="s">
        <v>11</v>
      </c>
      <c r="B58" s="393" t="s">
        <v>59</v>
      </c>
      <c r="C58" s="455">
        <v>4.5999999999999999E-2</v>
      </c>
      <c r="D58" s="455">
        <v>5.8000000000000003E-2</v>
      </c>
      <c r="E58" s="396">
        <f t="shared" si="1"/>
        <v>1.2000000000000004</v>
      </c>
      <c r="F58" s="464"/>
      <c r="G58" s="60"/>
    </row>
    <row r="59" spans="1:7" ht="20.100000000000001" customHeight="1" x14ac:dyDescent="0.2">
      <c r="A59" s="186" t="s">
        <v>12</v>
      </c>
      <c r="B59" s="393" t="s">
        <v>84</v>
      </c>
      <c r="C59" s="455">
        <v>-0.59499999999999997</v>
      </c>
      <c r="D59" s="455">
        <v>1.6E-2</v>
      </c>
      <c r="E59" s="396">
        <f t="shared" si="1"/>
        <v>61.1</v>
      </c>
      <c r="F59" s="464"/>
      <c r="G59" s="60"/>
    </row>
    <row r="60" spans="1:7" ht="20.100000000000001" customHeight="1" x14ac:dyDescent="0.2">
      <c r="A60" s="186" t="s">
        <v>13</v>
      </c>
      <c r="B60" s="393" t="s">
        <v>60</v>
      </c>
      <c r="C60" s="455">
        <v>-0.64100000000000001</v>
      </c>
      <c r="D60" s="455">
        <v>-7.5999999999999998E-2</v>
      </c>
      <c r="E60" s="396">
        <f t="shared" si="1"/>
        <v>56.500000000000007</v>
      </c>
      <c r="F60" s="464"/>
      <c r="G60" s="60"/>
    </row>
    <row r="61" spans="1:7" ht="20.100000000000001" customHeight="1" x14ac:dyDescent="0.2">
      <c r="A61" s="186" t="s">
        <v>14</v>
      </c>
      <c r="B61" s="393" t="s">
        <v>85</v>
      </c>
      <c r="C61" s="455">
        <v>6.4000000000000001E-2</v>
      </c>
      <c r="D61" s="455">
        <v>9.2999999999999999E-2</v>
      </c>
      <c r="E61" s="396">
        <f t="shared" si="1"/>
        <v>2.9</v>
      </c>
      <c r="F61" s="464"/>
      <c r="G61" s="60"/>
    </row>
    <row r="62" spans="1:7" ht="20.100000000000001" customHeight="1" x14ac:dyDescent="0.2">
      <c r="A62" s="186" t="s">
        <v>15</v>
      </c>
      <c r="B62" s="393" t="s">
        <v>61</v>
      </c>
      <c r="C62" s="455">
        <v>6.6000000000000003E-2</v>
      </c>
      <c r="D62" s="455">
        <v>0.104</v>
      </c>
      <c r="E62" s="396">
        <f t="shared" si="1"/>
        <v>3.7999999999999994</v>
      </c>
      <c r="F62" s="464"/>
      <c r="G62" s="60"/>
    </row>
    <row r="63" spans="1:7" ht="20.100000000000001" customHeight="1" x14ac:dyDescent="0.2">
      <c r="A63" s="186" t="s">
        <v>16</v>
      </c>
      <c r="B63" s="393" t="s">
        <v>62</v>
      </c>
      <c r="C63" s="455">
        <v>0.03</v>
      </c>
      <c r="D63" s="455">
        <v>1.4E-2</v>
      </c>
      <c r="E63" s="396">
        <f t="shared" si="1"/>
        <v>-1.6</v>
      </c>
      <c r="F63" s="464"/>
      <c r="G63" s="60"/>
    </row>
    <row r="64" spans="1:7" ht="20.100000000000001" customHeight="1" x14ac:dyDescent="0.2">
      <c r="A64" s="186" t="s">
        <v>17</v>
      </c>
      <c r="B64" s="393" t="s">
        <v>63</v>
      </c>
      <c r="C64" s="455">
        <v>-0.14899999999999999</v>
      </c>
      <c r="D64" s="455">
        <v>5.6000000000000001E-2</v>
      </c>
      <c r="E64" s="396">
        <f t="shared" si="1"/>
        <v>20.5</v>
      </c>
      <c r="F64" s="464"/>
      <c r="G64" s="60"/>
    </row>
    <row r="65" spans="1:7" ht="20.100000000000001" customHeight="1" x14ac:dyDescent="0.2">
      <c r="A65" s="186" t="s">
        <v>18</v>
      </c>
      <c r="B65" s="393" t="s">
        <v>98</v>
      </c>
      <c r="C65" s="455">
        <v>-5.8000000000000003E-2</v>
      </c>
      <c r="D65" s="455">
        <v>-6.3E-2</v>
      </c>
      <c r="E65" s="396">
        <f t="shared" si="1"/>
        <v>-0.49999999999999978</v>
      </c>
      <c r="F65" s="464"/>
      <c r="G65" s="60"/>
    </row>
    <row r="66" spans="1:7" ht="20.100000000000001" customHeight="1" x14ac:dyDescent="0.2">
      <c r="A66" s="186" t="s">
        <v>19</v>
      </c>
      <c r="B66" s="393" t="s">
        <v>326</v>
      </c>
      <c r="C66" s="396" t="s">
        <v>33</v>
      </c>
      <c r="D66" s="455">
        <v>-4.8000000000000001E-2</v>
      </c>
      <c r="E66" s="396" t="s">
        <v>33</v>
      </c>
      <c r="F66" s="464"/>
      <c r="G66" s="60"/>
    </row>
    <row r="67" spans="1:7" ht="20.100000000000001" customHeight="1" x14ac:dyDescent="0.2">
      <c r="A67" s="186" t="s">
        <v>20</v>
      </c>
      <c r="B67" s="393" t="s">
        <v>64</v>
      </c>
      <c r="C67" s="455">
        <v>-0.11600000000000001</v>
      </c>
      <c r="D67" s="455">
        <v>7.0999999999999994E-2</v>
      </c>
      <c r="E67" s="396">
        <f>+(D67-C67)*100</f>
        <v>18.7</v>
      </c>
      <c r="F67" s="464"/>
      <c r="G67" s="60"/>
    </row>
    <row r="68" spans="1:7" ht="20.100000000000001" customHeight="1" x14ac:dyDescent="0.2">
      <c r="A68" s="186" t="s">
        <v>22</v>
      </c>
      <c r="B68" s="393" t="s">
        <v>99</v>
      </c>
      <c r="C68" s="455">
        <v>-7.6999999999999999E-2</v>
      </c>
      <c r="D68" s="455">
        <v>9.2999999999999999E-2</v>
      </c>
      <c r="E68" s="396" t="s">
        <v>33</v>
      </c>
      <c r="F68" s="464"/>
      <c r="G68" s="60"/>
    </row>
    <row r="69" spans="1:7" ht="20.100000000000001" customHeight="1" x14ac:dyDescent="0.2">
      <c r="A69" s="186" t="s">
        <v>23</v>
      </c>
      <c r="B69" s="393" t="s">
        <v>86</v>
      </c>
      <c r="C69" s="455">
        <v>9.6000000000000002E-2</v>
      </c>
      <c r="D69" s="455">
        <v>6.0999999999999999E-2</v>
      </c>
      <c r="E69" s="396">
        <f>+(D69-C69)*100</f>
        <v>-3.5000000000000004</v>
      </c>
      <c r="F69" s="464"/>
      <c r="G69" s="60"/>
    </row>
    <row r="70" spans="1:7" ht="20.100000000000001" customHeight="1" x14ac:dyDescent="0.2">
      <c r="A70" s="186" t="s">
        <v>24</v>
      </c>
      <c r="B70" s="393" t="s">
        <v>105</v>
      </c>
      <c r="C70" s="396" t="s">
        <v>33</v>
      </c>
      <c r="D70" s="455">
        <v>8.0000000000000002E-3</v>
      </c>
      <c r="E70" s="396" t="s">
        <v>33</v>
      </c>
      <c r="F70" s="464"/>
      <c r="G70" s="60"/>
    </row>
    <row r="71" spans="1:7" ht="20.100000000000001" customHeight="1" x14ac:dyDescent="0.2">
      <c r="A71" s="186" t="s">
        <v>25</v>
      </c>
      <c r="B71" s="393" t="s">
        <v>65</v>
      </c>
      <c r="C71" s="455">
        <v>1.2E-2</v>
      </c>
      <c r="D71" s="455">
        <v>2E-3</v>
      </c>
      <c r="E71" s="396">
        <f>+(D71-C71)*100</f>
        <v>-1</v>
      </c>
      <c r="F71" s="464"/>
      <c r="G71" s="60"/>
    </row>
    <row r="72" spans="1:7" ht="20.100000000000001" customHeight="1" x14ac:dyDescent="0.2">
      <c r="A72" s="186" t="s">
        <v>26</v>
      </c>
      <c r="B72" s="393" t="s">
        <v>66</v>
      </c>
      <c r="C72" s="455">
        <v>0.13</v>
      </c>
      <c r="D72" s="455">
        <v>0.17399999999999999</v>
      </c>
      <c r="E72" s="396">
        <f>+(D72-C72)*100</f>
        <v>4.3999999999999986</v>
      </c>
      <c r="F72" s="464"/>
      <c r="G72" s="60"/>
    </row>
    <row r="73" spans="1:7" ht="20.100000000000001" customHeight="1" x14ac:dyDescent="0.2">
      <c r="A73" s="186" t="s">
        <v>27</v>
      </c>
      <c r="B73" s="393" t="s">
        <v>100</v>
      </c>
      <c r="C73" s="455">
        <v>0</v>
      </c>
      <c r="D73" s="455">
        <v>7.0000000000000001E-3</v>
      </c>
      <c r="E73" s="396" t="s">
        <v>33</v>
      </c>
      <c r="F73" s="464"/>
      <c r="G73" s="60"/>
    </row>
    <row r="74" spans="1:7" ht="20.100000000000001" customHeight="1" x14ac:dyDescent="0.2">
      <c r="A74" s="186" t="s">
        <v>28</v>
      </c>
      <c r="B74" s="393" t="s">
        <v>327</v>
      </c>
      <c r="C74" s="455">
        <v>4.1000000000000002E-2</v>
      </c>
      <c r="D74" s="455">
        <v>4.1000000000000002E-2</v>
      </c>
      <c r="E74" s="396">
        <f t="shared" ref="E74:E81" si="2">+(D74-C74)*100</f>
        <v>0</v>
      </c>
      <c r="F74" s="464"/>
      <c r="G74" s="60"/>
    </row>
    <row r="75" spans="1:7" ht="20.100000000000001" customHeight="1" x14ac:dyDescent="0.2">
      <c r="A75" s="186" t="s">
        <v>29</v>
      </c>
      <c r="B75" s="393" t="s">
        <v>67</v>
      </c>
      <c r="C75" s="455">
        <v>1.6E-2</v>
      </c>
      <c r="D75" s="455">
        <v>-4.2999999999999997E-2</v>
      </c>
      <c r="E75" s="396">
        <f t="shared" si="2"/>
        <v>-5.8999999999999995</v>
      </c>
      <c r="F75" s="464"/>
      <c r="G75" s="60"/>
    </row>
    <row r="76" spans="1:7" ht="20.100000000000001" customHeight="1" x14ac:dyDescent="0.2">
      <c r="A76" s="186" t="s">
        <v>30</v>
      </c>
      <c r="B76" s="393" t="s">
        <v>75</v>
      </c>
      <c r="C76" s="455">
        <v>5.1999999999999998E-2</v>
      </c>
      <c r="D76" s="455">
        <v>0.13300000000000001</v>
      </c>
      <c r="E76" s="396">
        <f t="shared" si="2"/>
        <v>8.1000000000000014</v>
      </c>
      <c r="F76" s="464"/>
      <c r="G76" s="60"/>
    </row>
    <row r="77" spans="1:7" ht="20.100000000000001" customHeight="1" x14ac:dyDescent="0.2">
      <c r="A77" s="186" t="s">
        <v>31</v>
      </c>
      <c r="B77" s="393" t="s">
        <v>76</v>
      </c>
      <c r="C77" s="455">
        <v>-0.57899999999999996</v>
      </c>
      <c r="D77" s="455">
        <v>-0.377</v>
      </c>
      <c r="E77" s="396">
        <f t="shared" si="2"/>
        <v>20.199999999999996</v>
      </c>
      <c r="F77" s="464"/>
      <c r="G77" s="60"/>
    </row>
    <row r="78" spans="1:7" ht="20.100000000000001" customHeight="1" x14ac:dyDescent="0.2">
      <c r="A78" s="186" t="s">
        <v>101</v>
      </c>
      <c r="B78" s="393" t="s">
        <v>68</v>
      </c>
      <c r="C78" s="455">
        <v>1.0999999999999999E-2</v>
      </c>
      <c r="D78" s="455">
        <v>8.5999999999999993E-2</v>
      </c>
      <c r="E78" s="396">
        <f t="shared" si="2"/>
        <v>7.5</v>
      </c>
      <c r="F78" s="464"/>
      <c r="G78" s="60"/>
    </row>
    <row r="79" spans="1:7" ht="20.100000000000001" customHeight="1" x14ac:dyDescent="0.2">
      <c r="A79" s="186" t="s">
        <v>102</v>
      </c>
      <c r="B79" s="393" t="s">
        <v>69</v>
      </c>
      <c r="C79" s="455">
        <v>0.13</v>
      </c>
      <c r="D79" s="455">
        <v>0.151</v>
      </c>
      <c r="E79" s="396">
        <f t="shared" si="2"/>
        <v>2.0999999999999992</v>
      </c>
      <c r="F79" s="464"/>
      <c r="G79" s="60"/>
    </row>
    <row r="80" spans="1:7" ht="20.100000000000001" customHeight="1" thickBot="1" x14ac:dyDescent="0.25">
      <c r="A80" s="186" t="s">
        <v>104</v>
      </c>
      <c r="B80" s="393" t="s">
        <v>70</v>
      </c>
      <c r="C80" s="455">
        <v>2.7E-2</v>
      </c>
      <c r="D80" s="455">
        <v>7.6999999999999999E-2</v>
      </c>
      <c r="E80" s="396">
        <f t="shared" si="2"/>
        <v>5</v>
      </c>
      <c r="F80" s="464"/>
      <c r="G80" s="60"/>
    </row>
    <row r="81" spans="1:7" ht="20.100000000000001" customHeight="1" thickBot="1" x14ac:dyDescent="0.25">
      <c r="A81" s="66"/>
      <c r="B81" s="65" t="s">
        <v>164</v>
      </c>
      <c r="C81" s="369">
        <v>8.7999999999999995E-2</v>
      </c>
      <c r="D81" s="369">
        <v>0.13900000000000001</v>
      </c>
      <c r="E81" s="399">
        <f t="shared" si="2"/>
        <v>5.1000000000000014</v>
      </c>
      <c r="F81" s="464"/>
      <c r="G81" s="60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conditionalFormatting sqref="G6:G81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7"/>
  <sheetViews>
    <sheetView zoomScale="80" zoomScaleNormal="80" zoomScaleSheetLayoutView="80" workbookViewId="0">
      <selection sqref="A1:E1"/>
    </sheetView>
  </sheetViews>
  <sheetFormatPr defaultRowHeight="14.25" x14ac:dyDescent="0.2"/>
  <cols>
    <col min="1" max="1" width="3.5703125" style="393" customWidth="1"/>
    <col min="2" max="2" width="33.28515625" style="393" customWidth="1"/>
    <col min="3" max="3" width="16.140625" style="393" customWidth="1"/>
    <col min="4" max="4" width="15.85546875" style="393" customWidth="1"/>
    <col min="5" max="5" width="15.28515625" style="393" customWidth="1"/>
    <col min="6" max="7" width="9.140625" style="393"/>
    <col min="8" max="8" width="10.5703125" style="393" customWidth="1"/>
    <col min="9" max="16384" width="9.140625" style="393"/>
  </cols>
  <sheetData>
    <row r="1" spans="1:6" s="472" customFormat="1" ht="20.100000000000001" customHeight="1" x14ac:dyDescent="0.2">
      <c r="A1" s="617" t="s">
        <v>275</v>
      </c>
      <c r="B1" s="617"/>
      <c r="C1" s="617"/>
      <c r="D1" s="617"/>
      <c r="E1" s="617"/>
    </row>
    <row r="2" spans="1:6" s="472" customFormat="1" ht="20.100000000000001" customHeight="1" x14ac:dyDescent="0.2">
      <c r="A2" s="456"/>
      <c r="B2" s="456"/>
      <c r="C2" s="456"/>
      <c r="D2" s="456"/>
      <c r="E2" s="456"/>
    </row>
    <row r="3" spans="1:6" s="473" customFormat="1" ht="20.100000000000001" customHeight="1" thickBot="1" x14ac:dyDescent="0.25">
      <c r="A3" s="457"/>
      <c r="B3" s="457"/>
      <c r="C3" s="457"/>
      <c r="D3" s="457"/>
      <c r="E3" s="457"/>
    </row>
    <row r="4" spans="1:6" s="470" customFormat="1" ht="20.100000000000001" customHeight="1" thickBot="1" x14ac:dyDescent="0.25">
      <c r="A4" s="458" t="s">
        <v>156</v>
      </c>
      <c r="B4" s="459" t="s">
        <v>157</v>
      </c>
      <c r="C4" s="614" t="s">
        <v>275</v>
      </c>
      <c r="D4" s="615"/>
      <c r="E4" s="616"/>
    </row>
    <row r="5" spans="1:6" s="470" customFormat="1" ht="20.100000000000001" customHeight="1" thickBot="1" x14ac:dyDescent="0.25">
      <c r="A5" s="460"/>
      <c r="B5" s="461"/>
      <c r="C5" s="182" t="s">
        <v>97</v>
      </c>
      <c r="D5" s="182" t="s">
        <v>319</v>
      </c>
      <c r="E5" s="183" t="s">
        <v>250</v>
      </c>
    </row>
    <row r="6" spans="1:6" ht="20.100000000000001" customHeight="1" x14ac:dyDescent="0.2">
      <c r="A6" s="462" t="s">
        <v>0</v>
      </c>
      <c r="B6" s="463" t="s">
        <v>162</v>
      </c>
      <c r="C6" s="404">
        <f>+C41</f>
        <v>2.1000000000000001E-2</v>
      </c>
      <c r="D6" s="404">
        <f>+D41</f>
        <v>2.1999999999999999E-2</v>
      </c>
      <c r="E6" s="396">
        <f>+(D6-C6)*100</f>
        <v>9.9999999999999742E-2</v>
      </c>
      <c r="F6" s="464"/>
    </row>
    <row r="7" spans="1:6" ht="20.100000000000001" customHeight="1" thickBot="1" x14ac:dyDescent="0.25">
      <c r="A7" s="465" t="s">
        <v>1</v>
      </c>
      <c r="B7" s="466" t="s">
        <v>161</v>
      </c>
      <c r="C7" s="406">
        <f>+C81</f>
        <v>2.4E-2</v>
      </c>
      <c r="D7" s="406">
        <f>+D81</f>
        <v>3.6999999999999998E-2</v>
      </c>
      <c r="E7" s="396">
        <f>+(D7-C7)*100</f>
        <v>1.2999999999999998</v>
      </c>
      <c r="F7" s="464"/>
    </row>
    <row r="8" spans="1:6" s="474" customFormat="1" ht="20.100000000000001" customHeight="1" thickBot="1" x14ac:dyDescent="0.25">
      <c r="A8" s="467"/>
      <c r="B8" s="468" t="s">
        <v>164</v>
      </c>
      <c r="C8" s="408">
        <v>2.1999999999999999E-2</v>
      </c>
      <c r="D8" s="408">
        <v>0.03</v>
      </c>
      <c r="E8" s="399">
        <f>+(D8-C8)*100</f>
        <v>0.8</v>
      </c>
      <c r="F8" s="464"/>
    </row>
    <row r="9" spans="1:6" ht="20.100000000000001" customHeight="1" x14ac:dyDescent="0.2">
      <c r="A9" s="469"/>
      <c r="B9" s="470"/>
    </row>
    <row r="10" spans="1:6" s="473" customFormat="1" ht="20.100000000000001" customHeight="1" x14ac:dyDescent="0.2">
      <c r="A10" s="617" t="s">
        <v>276</v>
      </c>
      <c r="B10" s="617"/>
      <c r="C10" s="617"/>
      <c r="D10" s="617"/>
      <c r="E10" s="617"/>
    </row>
    <row r="11" spans="1:6" s="473" customFormat="1" ht="20.100000000000001" customHeight="1" thickBot="1" x14ac:dyDescent="0.25">
      <c r="A11" s="457"/>
      <c r="B11" s="457"/>
      <c r="C11" s="457"/>
      <c r="D11" s="457"/>
      <c r="E11" s="457"/>
    </row>
    <row r="12" spans="1:6" s="470" customFormat="1" ht="20.100000000000001" customHeight="1" thickBot="1" x14ac:dyDescent="0.25">
      <c r="A12" s="458" t="s">
        <v>156</v>
      </c>
      <c r="B12" s="459" t="s">
        <v>160</v>
      </c>
      <c r="C12" s="614" t="s">
        <v>275</v>
      </c>
      <c r="D12" s="615"/>
      <c r="E12" s="616"/>
    </row>
    <row r="13" spans="1:6" s="470" customFormat="1" ht="20.100000000000001" customHeight="1" thickBot="1" x14ac:dyDescent="0.25">
      <c r="A13" s="460"/>
      <c r="B13" s="461"/>
      <c r="C13" s="182" t="s">
        <v>97</v>
      </c>
      <c r="D13" s="182" t="s">
        <v>319</v>
      </c>
      <c r="E13" s="183" t="s">
        <v>250</v>
      </c>
    </row>
    <row r="14" spans="1:6" s="470" customFormat="1" ht="20.100000000000001" customHeight="1" x14ac:dyDescent="0.2">
      <c r="A14" s="25" t="s">
        <v>0</v>
      </c>
      <c r="B14" s="393" t="s">
        <v>41</v>
      </c>
      <c r="C14" s="476">
        <v>-2.5000000000000001E-2</v>
      </c>
      <c r="D14" s="476">
        <v>-4.0000000000000001E-3</v>
      </c>
      <c r="E14" s="396">
        <f t="shared" ref="E14:E41" si="0">+(D14-C14)*100</f>
        <v>2.1</v>
      </c>
      <c r="F14" s="464"/>
    </row>
    <row r="15" spans="1:6" ht="20.100000000000001" customHeight="1" x14ac:dyDescent="0.2">
      <c r="A15" s="186" t="s">
        <v>1</v>
      </c>
      <c r="B15" s="393" t="s">
        <v>77</v>
      </c>
      <c r="C15" s="476">
        <v>1.2E-2</v>
      </c>
      <c r="D15" s="476">
        <v>1.7999999999999999E-2</v>
      </c>
      <c r="E15" s="396">
        <f t="shared" si="0"/>
        <v>0.59999999999999987</v>
      </c>
      <c r="F15" s="464"/>
    </row>
    <row r="16" spans="1:6" ht="20.100000000000001" customHeight="1" x14ac:dyDescent="0.2">
      <c r="A16" s="186" t="s">
        <v>2</v>
      </c>
      <c r="B16" s="393" t="s">
        <v>92</v>
      </c>
      <c r="C16" s="476">
        <v>3.5000000000000003E-2</v>
      </c>
      <c r="D16" s="476">
        <v>3.5999999999999997E-2</v>
      </c>
      <c r="E16" s="396">
        <f t="shared" si="0"/>
        <v>9.9999999999999395E-2</v>
      </c>
      <c r="F16" s="464"/>
    </row>
    <row r="17" spans="1:6" ht="20.100000000000001" customHeight="1" x14ac:dyDescent="0.2">
      <c r="A17" s="186" t="s">
        <v>3</v>
      </c>
      <c r="B17" s="393" t="s">
        <v>42</v>
      </c>
      <c r="C17" s="476">
        <v>-0.01</v>
      </c>
      <c r="D17" s="476">
        <v>-0.03</v>
      </c>
      <c r="E17" s="396">
        <f t="shared" si="0"/>
        <v>-1.9999999999999998</v>
      </c>
      <c r="F17" s="464"/>
    </row>
    <row r="18" spans="1:6" ht="20.100000000000001" customHeight="1" x14ac:dyDescent="0.2">
      <c r="A18" s="186" t="s">
        <v>4</v>
      </c>
      <c r="B18" s="393" t="s">
        <v>323</v>
      </c>
      <c r="C18" s="476">
        <v>3.7999999999999999E-2</v>
      </c>
      <c r="D18" s="476">
        <v>5.2999999999999999E-2</v>
      </c>
      <c r="E18" s="396">
        <f t="shared" si="0"/>
        <v>1.5</v>
      </c>
      <c r="F18" s="464"/>
    </row>
    <row r="19" spans="1:6" ht="20.100000000000001" customHeight="1" x14ac:dyDescent="0.2">
      <c r="A19" s="186" t="s">
        <v>5</v>
      </c>
      <c r="B19" s="393" t="s">
        <v>43</v>
      </c>
      <c r="C19" s="476">
        <v>4.4999999999999998E-2</v>
      </c>
      <c r="D19" s="476">
        <v>4.2000000000000003E-2</v>
      </c>
      <c r="E19" s="396">
        <f t="shared" si="0"/>
        <v>-0.2999999999999996</v>
      </c>
      <c r="F19" s="464"/>
    </row>
    <row r="20" spans="1:6" ht="20.100000000000001" customHeight="1" x14ac:dyDescent="0.2">
      <c r="A20" s="186" t="s">
        <v>6</v>
      </c>
      <c r="B20" s="393" t="s">
        <v>44</v>
      </c>
      <c r="C20" s="476">
        <v>-0.01</v>
      </c>
      <c r="D20" s="476">
        <v>4.0000000000000001E-3</v>
      </c>
      <c r="E20" s="396">
        <f t="shared" si="0"/>
        <v>1.4000000000000001</v>
      </c>
      <c r="F20" s="464"/>
    </row>
    <row r="21" spans="1:6" ht="19.5" customHeight="1" x14ac:dyDescent="0.2">
      <c r="A21" s="186" t="s">
        <v>7</v>
      </c>
      <c r="B21" s="393" t="s">
        <v>78</v>
      </c>
      <c r="C21" s="476">
        <v>4.9000000000000002E-2</v>
      </c>
      <c r="D21" s="476">
        <v>0.05</v>
      </c>
      <c r="E21" s="396">
        <f t="shared" si="0"/>
        <v>0.10000000000000009</v>
      </c>
      <c r="F21" s="464"/>
    </row>
    <row r="22" spans="1:6" ht="20.100000000000001" customHeight="1" x14ac:dyDescent="0.2">
      <c r="A22" s="186" t="s">
        <v>8</v>
      </c>
      <c r="B22" s="393" t="s">
        <v>71</v>
      </c>
      <c r="C22" s="476">
        <v>4.0000000000000001E-3</v>
      </c>
      <c r="D22" s="476">
        <v>0</v>
      </c>
      <c r="E22" s="396">
        <f t="shared" si="0"/>
        <v>-0.4</v>
      </c>
      <c r="F22" s="464"/>
    </row>
    <row r="23" spans="1:6" ht="20.100000000000001" customHeight="1" x14ac:dyDescent="0.2">
      <c r="A23" s="186" t="s">
        <v>9</v>
      </c>
      <c r="B23" s="393" t="s">
        <v>45</v>
      </c>
      <c r="C23" s="476">
        <v>3.0000000000000001E-3</v>
      </c>
      <c r="D23" s="476">
        <v>1E-3</v>
      </c>
      <c r="E23" s="396">
        <f t="shared" si="0"/>
        <v>-0.2</v>
      </c>
      <c r="F23" s="464"/>
    </row>
    <row r="24" spans="1:6" ht="20.100000000000001" customHeight="1" x14ac:dyDescent="0.2">
      <c r="A24" s="186" t="s">
        <v>10</v>
      </c>
      <c r="B24" s="393" t="s">
        <v>46</v>
      </c>
      <c r="C24" s="476">
        <v>1.0999999999999999E-2</v>
      </c>
      <c r="D24" s="476">
        <v>7.0000000000000001E-3</v>
      </c>
      <c r="E24" s="396">
        <f t="shared" si="0"/>
        <v>-0.39999999999999991</v>
      </c>
      <c r="F24" s="464"/>
    </row>
    <row r="25" spans="1:6" ht="20.100000000000001" customHeight="1" x14ac:dyDescent="0.2">
      <c r="A25" s="186" t="s">
        <v>11</v>
      </c>
      <c r="B25" s="393" t="s">
        <v>47</v>
      </c>
      <c r="C25" s="476">
        <v>-6.7000000000000004E-2</v>
      </c>
      <c r="D25" s="476">
        <v>-4.1000000000000002E-2</v>
      </c>
      <c r="E25" s="396">
        <f t="shared" si="0"/>
        <v>2.6</v>
      </c>
      <c r="F25" s="464"/>
    </row>
    <row r="26" spans="1:6" ht="20.100000000000001" customHeight="1" x14ac:dyDescent="0.2">
      <c r="A26" s="186" t="s">
        <v>12</v>
      </c>
      <c r="B26" s="393" t="s">
        <v>36</v>
      </c>
      <c r="C26" s="476">
        <v>-7.5999999999999998E-2</v>
      </c>
      <c r="D26" s="476">
        <v>4.0000000000000001E-3</v>
      </c>
      <c r="E26" s="396">
        <f t="shared" si="0"/>
        <v>8</v>
      </c>
      <c r="F26" s="464"/>
    </row>
    <row r="27" spans="1:6" ht="20.100000000000001" customHeight="1" x14ac:dyDescent="0.2">
      <c r="A27" s="186" t="s">
        <v>13</v>
      </c>
      <c r="B27" s="393" t="s">
        <v>48</v>
      </c>
      <c r="C27" s="476">
        <v>2.1999999999999999E-2</v>
      </c>
      <c r="D27" s="476">
        <v>2.5000000000000001E-2</v>
      </c>
      <c r="E27" s="396">
        <f t="shared" si="0"/>
        <v>0.30000000000000027</v>
      </c>
      <c r="F27" s="464"/>
    </row>
    <row r="28" spans="1:6" ht="20.100000000000001" customHeight="1" x14ac:dyDescent="0.2">
      <c r="A28" s="186" t="s">
        <v>14</v>
      </c>
      <c r="B28" s="393" t="s">
        <v>49</v>
      </c>
      <c r="C28" s="476">
        <v>1.7999999999999999E-2</v>
      </c>
      <c r="D28" s="476">
        <v>1.9E-2</v>
      </c>
      <c r="E28" s="396">
        <f t="shared" si="0"/>
        <v>0.10000000000000009</v>
      </c>
      <c r="F28" s="464"/>
    </row>
    <row r="29" spans="1:6" ht="20.100000000000001" customHeight="1" x14ac:dyDescent="0.2">
      <c r="A29" s="186" t="s">
        <v>15</v>
      </c>
      <c r="B29" s="393" t="s">
        <v>50</v>
      </c>
      <c r="C29" s="476">
        <v>-5.0000000000000001E-3</v>
      </c>
      <c r="D29" s="476">
        <v>1E-3</v>
      </c>
      <c r="E29" s="396">
        <f t="shared" si="0"/>
        <v>0.6</v>
      </c>
      <c r="F29" s="464"/>
    </row>
    <row r="30" spans="1:6" ht="20.100000000000001" customHeight="1" x14ac:dyDescent="0.2">
      <c r="A30" s="186" t="s">
        <v>16</v>
      </c>
      <c r="B30" s="393" t="s">
        <v>93</v>
      </c>
      <c r="C30" s="476">
        <v>3.0000000000000001E-3</v>
      </c>
      <c r="D30" s="476">
        <v>0.01</v>
      </c>
      <c r="E30" s="396">
        <f t="shared" si="0"/>
        <v>0.70000000000000007</v>
      </c>
      <c r="F30" s="464"/>
    </row>
    <row r="31" spans="1:6" ht="20.100000000000001" customHeight="1" x14ac:dyDescent="0.2">
      <c r="A31" s="186" t="s">
        <v>17</v>
      </c>
      <c r="B31" s="393" t="s">
        <v>94</v>
      </c>
      <c r="C31" s="476">
        <v>-9.8000000000000004E-2</v>
      </c>
      <c r="D31" s="476">
        <v>2.3E-2</v>
      </c>
      <c r="E31" s="396">
        <f t="shared" si="0"/>
        <v>12.1</v>
      </c>
      <c r="F31" s="464"/>
    </row>
    <row r="32" spans="1:6" ht="20.100000000000001" customHeight="1" x14ac:dyDescent="0.2">
      <c r="A32" s="186" t="s">
        <v>18</v>
      </c>
      <c r="B32" s="393" t="s">
        <v>51</v>
      </c>
      <c r="C32" s="476">
        <v>5.3999999999999999E-2</v>
      </c>
      <c r="D32" s="476">
        <v>5.3999999999999999E-2</v>
      </c>
      <c r="E32" s="396">
        <f t="shared" si="0"/>
        <v>0</v>
      </c>
      <c r="F32" s="464"/>
    </row>
    <row r="33" spans="1:8" ht="20.100000000000001" customHeight="1" x14ac:dyDescent="0.2">
      <c r="A33" s="186" t="s">
        <v>19</v>
      </c>
      <c r="B33" s="393" t="s">
        <v>95</v>
      </c>
      <c r="C33" s="476">
        <v>2.5000000000000001E-2</v>
      </c>
      <c r="D33" s="476">
        <v>3.1E-2</v>
      </c>
      <c r="E33" s="396">
        <f t="shared" si="0"/>
        <v>0.59999999999999987</v>
      </c>
      <c r="F33" s="464"/>
    </row>
    <row r="34" spans="1:8" ht="20.100000000000001" customHeight="1" x14ac:dyDescent="0.2">
      <c r="A34" s="186" t="s">
        <v>20</v>
      </c>
      <c r="B34" s="393" t="s">
        <v>79</v>
      </c>
      <c r="C34" s="476">
        <v>5.0999999999999997E-2</v>
      </c>
      <c r="D34" s="476">
        <v>4.4999999999999998E-2</v>
      </c>
      <c r="E34" s="396">
        <f t="shared" si="0"/>
        <v>-0.59999999999999987</v>
      </c>
      <c r="F34" s="464"/>
    </row>
    <row r="35" spans="1:8" ht="20.100000000000001" customHeight="1" x14ac:dyDescent="0.2">
      <c r="A35" s="186" t="s">
        <v>22</v>
      </c>
      <c r="B35" s="393" t="s">
        <v>72</v>
      </c>
      <c r="C35" s="476">
        <v>1E-3</v>
      </c>
      <c r="D35" s="476">
        <v>1E-3</v>
      </c>
      <c r="E35" s="396">
        <f t="shared" si="0"/>
        <v>0</v>
      </c>
      <c r="F35" s="464"/>
    </row>
    <row r="36" spans="1:8" ht="20.100000000000001" customHeight="1" x14ac:dyDescent="0.2">
      <c r="A36" s="186" t="s">
        <v>23</v>
      </c>
      <c r="B36" s="393" t="s">
        <v>324</v>
      </c>
      <c r="C36" s="476">
        <v>1E-3</v>
      </c>
      <c r="D36" s="476">
        <v>0.01</v>
      </c>
      <c r="E36" s="396">
        <f t="shared" si="0"/>
        <v>0.90000000000000013</v>
      </c>
      <c r="F36" s="464"/>
    </row>
    <row r="37" spans="1:8" ht="20.100000000000001" customHeight="1" x14ac:dyDescent="0.2">
      <c r="A37" s="186" t="s">
        <v>24</v>
      </c>
      <c r="B37" s="393" t="s">
        <v>80</v>
      </c>
      <c r="C37" s="476">
        <v>-1.2E-2</v>
      </c>
      <c r="D37" s="476">
        <v>1.0999999999999999E-2</v>
      </c>
      <c r="E37" s="396">
        <f t="shared" si="0"/>
        <v>2.2999999999999998</v>
      </c>
      <c r="F37" s="464"/>
    </row>
    <row r="38" spans="1:8" ht="20.100000000000001" customHeight="1" x14ac:dyDescent="0.2">
      <c r="A38" s="186" t="s">
        <v>25</v>
      </c>
      <c r="B38" s="393" t="s">
        <v>52</v>
      </c>
      <c r="C38" s="476">
        <v>8.0000000000000002E-3</v>
      </c>
      <c r="D38" s="476">
        <v>3.0000000000000001E-3</v>
      </c>
      <c r="E38" s="396">
        <f t="shared" si="0"/>
        <v>-0.5</v>
      </c>
      <c r="F38" s="464"/>
    </row>
    <row r="39" spans="1:8" s="474" customFormat="1" ht="20.100000000000001" customHeight="1" x14ac:dyDescent="0.2">
      <c r="A39" s="186" t="s">
        <v>26</v>
      </c>
      <c r="B39" s="393" t="s">
        <v>96</v>
      </c>
      <c r="C39" s="476">
        <v>-4.5999999999999999E-2</v>
      </c>
      <c r="D39" s="476">
        <v>-3.0000000000000001E-3</v>
      </c>
      <c r="E39" s="396">
        <f t="shared" si="0"/>
        <v>4.3</v>
      </c>
      <c r="F39" s="464"/>
    </row>
    <row r="40" spans="1:8" s="474" customFormat="1" ht="20.100000000000001" customHeight="1" thickBot="1" x14ac:dyDescent="0.25">
      <c r="A40" s="186" t="s">
        <v>27</v>
      </c>
      <c r="B40" s="393" t="s">
        <v>81</v>
      </c>
      <c r="C40" s="476">
        <v>8.0000000000000002E-3</v>
      </c>
      <c r="D40" s="476">
        <v>1.2999999999999999E-2</v>
      </c>
      <c r="E40" s="396">
        <f t="shared" si="0"/>
        <v>0.49999999999999994</v>
      </c>
      <c r="F40" s="464"/>
    </row>
    <row r="41" spans="1:8" s="474" customFormat="1" ht="20.100000000000001" customHeight="1" thickBot="1" x14ac:dyDescent="0.25">
      <c r="A41" s="121"/>
      <c r="B41" s="115" t="s">
        <v>164</v>
      </c>
      <c r="C41" s="477">
        <v>2.1000000000000001E-2</v>
      </c>
      <c r="D41" s="477">
        <v>2.1999999999999999E-2</v>
      </c>
      <c r="E41" s="399">
        <f t="shared" si="0"/>
        <v>9.9999999999999742E-2</v>
      </c>
      <c r="F41" s="464"/>
    </row>
    <row r="42" spans="1:8" ht="20.100000000000001" customHeight="1" x14ac:dyDescent="0.2">
      <c r="C42" s="475"/>
      <c r="D42" s="475"/>
      <c r="E42" s="475"/>
    </row>
    <row r="43" spans="1:8" s="473" customFormat="1" ht="20.100000000000001" customHeight="1" x14ac:dyDescent="0.2">
      <c r="A43" s="617" t="s">
        <v>277</v>
      </c>
      <c r="B43" s="617"/>
      <c r="C43" s="617"/>
      <c r="D43" s="617"/>
      <c r="E43" s="617"/>
    </row>
    <row r="44" spans="1:8" s="473" customFormat="1" ht="20.100000000000001" customHeight="1" thickBot="1" x14ac:dyDescent="0.25">
      <c r="A44" s="457"/>
      <c r="B44" s="457"/>
      <c r="C44" s="457"/>
      <c r="D44" s="457"/>
      <c r="E44" s="457"/>
    </row>
    <row r="45" spans="1:8" s="470" customFormat="1" ht="20.100000000000001" customHeight="1" thickBot="1" x14ac:dyDescent="0.25">
      <c r="A45" s="458" t="s">
        <v>156</v>
      </c>
      <c r="B45" s="459" t="s">
        <v>160</v>
      </c>
      <c r="C45" s="614" t="s">
        <v>275</v>
      </c>
      <c r="D45" s="615"/>
      <c r="E45" s="616"/>
    </row>
    <row r="46" spans="1:8" s="470" customFormat="1" ht="20.100000000000001" customHeight="1" thickBot="1" x14ac:dyDescent="0.25">
      <c r="A46" s="460"/>
      <c r="B46" s="461"/>
      <c r="C46" s="182" t="s">
        <v>97</v>
      </c>
      <c r="D46" s="182" t="s">
        <v>319</v>
      </c>
      <c r="E46" s="183" t="s">
        <v>250</v>
      </c>
    </row>
    <row r="47" spans="1:8" s="470" customFormat="1" ht="20.100000000000001" customHeight="1" x14ac:dyDescent="0.2">
      <c r="A47" s="25" t="s">
        <v>0</v>
      </c>
      <c r="B47" s="393" t="s">
        <v>53</v>
      </c>
      <c r="C47" s="476">
        <v>2.5000000000000001E-2</v>
      </c>
      <c r="D47" s="476">
        <v>3.3000000000000002E-2</v>
      </c>
      <c r="E47" s="396">
        <f t="shared" ref="E47:E65" si="1">+(D47-C47)*100</f>
        <v>0.8</v>
      </c>
      <c r="F47" s="464"/>
    </row>
    <row r="48" spans="1:8" ht="20.100000000000001" customHeight="1" x14ac:dyDescent="0.2">
      <c r="A48" s="186" t="s">
        <v>1</v>
      </c>
      <c r="B48" s="393" t="s">
        <v>54</v>
      </c>
      <c r="C48" s="476">
        <v>1.2999999999999999E-2</v>
      </c>
      <c r="D48" s="476">
        <v>4.9000000000000002E-2</v>
      </c>
      <c r="E48" s="396">
        <f t="shared" si="1"/>
        <v>3.6000000000000005</v>
      </c>
      <c r="F48" s="464"/>
      <c r="H48" s="470"/>
    </row>
    <row r="49" spans="1:8" ht="20.100000000000001" customHeight="1" x14ac:dyDescent="0.2">
      <c r="A49" s="186" t="s">
        <v>2</v>
      </c>
      <c r="B49" s="393" t="s">
        <v>82</v>
      </c>
      <c r="C49" s="476">
        <v>-1.4999999999999999E-2</v>
      </c>
      <c r="D49" s="476">
        <v>1.7999999999999999E-2</v>
      </c>
      <c r="E49" s="396">
        <f t="shared" si="1"/>
        <v>3.3000000000000003</v>
      </c>
      <c r="F49" s="464"/>
      <c r="H49" s="470"/>
    </row>
    <row r="50" spans="1:8" ht="20.100000000000001" customHeight="1" x14ac:dyDescent="0.2">
      <c r="A50" s="186" t="s">
        <v>3</v>
      </c>
      <c r="B50" s="393" t="s">
        <v>325</v>
      </c>
      <c r="C50" s="476">
        <v>0.114</v>
      </c>
      <c r="D50" s="476">
        <v>0.107</v>
      </c>
      <c r="E50" s="396">
        <f t="shared" si="1"/>
        <v>-0.70000000000000062</v>
      </c>
      <c r="F50" s="464"/>
      <c r="H50" s="470"/>
    </row>
    <row r="51" spans="1:8" ht="20.100000000000001" customHeight="1" x14ac:dyDescent="0.2">
      <c r="A51" s="186" t="s">
        <v>4</v>
      </c>
      <c r="B51" s="393" t="s">
        <v>55</v>
      </c>
      <c r="C51" s="476">
        <v>1E-3</v>
      </c>
      <c r="D51" s="476">
        <v>2.7E-2</v>
      </c>
      <c r="E51" s="396">
        <f t="shared" si="1"/>
        <v>2.6</v>
      </c>
      <c r="F51" s="464"/>
      <c r="H51" s="470"/>
    </row>
    <row r="52" spans="1:8" ht="20.100000000000001" customHeight="1" x14ac:dyDescent="0.2">
      <c r="A52" s="186" t="s">
        <v>5</v>
      </c>
      <c r="B52" s="393" t="s">
        <v>73</v>
      </c>
      <c r="C52" s="476">
        <v>0.01</v>
      </c>
      <c r="D52" s="476">
        <v>5.7000000000000002E-2</v>
      </c>
      <c r="E52" s="396">
        <f t="shared" si="1"/>
        <v>4.7</v>
      </c>
      <c r="F52" s="464"/>
      <c r="H52" s="470"/>
    </row>
    <row r="53" spans="1:8" ht="20.100000000000001" customHeight="1" x14ac:dyDescent="0.2">
      <c r="A53" s="186" t="s">
        <v>6</v>
      </c>
      <c r="B53" s="393" t="s">
        <v>56</v>
      </c>
      <c r="C53" s="476">
        <v>-0.115</v>
      </c>
      <c r="D53" s="476">
        <v>-0.11</v>
      </c>
      <c r="E53" s="396">
        <f t="shared" si="1"/>
        <v>0.50000000000000044</v>
      </c>
      <c r="F53" s="464"/>
      <c r="H53" s="470"/>
    </row>
    <row r="54" spans="1:8" ht="20.100000000000001" customHeight="1" x14ac:dyDescent="0.2">
      <c r="A54" s="186" t="s">
        <v>7</v>
      </c>
      <c r="B54" s="393" t="s">
        <v>74</v>
      </c>
      <c r="C54" s="476">
        <v>0.02</v>
      </c>
      <c r="D54" s="476">
        <v>1.4999999999999999E-2</v>
      </c>
      <c r="E54" s="396">
        <f t="shared" si="1"/>
        <v>-0.50000000000000011</v>
      </c>
      <c r="F54" s="464"/>
      <c r="H54" s="470"/>
    </row>
    <row r="55" spans="1:8" ht="20.100000000000001" customHeight="1" x14ac:dyDescent="0.2">
      <c r="A55" s="186" t="s">
        <v>8</v>
      </c>
      <c r="B55" s="393" t="s">
        <v>57</v>
      </c>
      <c r="C55" s="476">
        <v>-1.6E-2</v>
      </c>
      <c r="D55" s="476">
        <v>-8.0000000000000002E-3</v>
      </c>
      <c r="E55" s="396">
        <f t="shared" si="1"/>
        <v>0.8</v>
      </c>
      <c r="F55" s="464"/>
      <c r="H55" s="470"/>
    </row>
    <row r="56" spans="1:8" ht="20.100000000000001" customHeight="1" x14ac:dyDescent="0.2">
      <c r="A56" s="186" t="s">
        <v>9</v>
      </c>
      <c r="B56" s="393" t="s">
        <v>83</v>
      </c>
      <c r="C56" s="476">
        <v>0.01</v>
      </c>
      <c r="D56" s="476">
        <v>0.02</v>
      </c>
      <c r="E56" s="396">
        <f t="shared" si="1"/>
        <v>1</v>
      </c>
      <c r="F56" s="464"/>
      <c r="H56" s="470"/>
    </row>
    <row r="57" spans="1:8" ht="20.100000000000001" customHeight="1" x14ac:dyDescent="0.2">
      <c r="A57" s="186" t="s">
        <v>10</v>
      </c>
      <c r="B57" s="393" t="s">
        <v>58</v>
      </c>
      <c r="C57" s="476">
        <v>1.2E-2</v>
      </c>
      <c r="D57" s="476">
        <v>2E-3</v>
      </c>
      <c r="E57" s="396">
        <f t="shared" si="1"/>
        <v>-1</v>
      </c>
      <c r="F57" s="464"/>
      <c r="H57" s="470"/>
    </row>
    <row r="58" spans="1:8" ht="20.100000000000001" customHeight="1" x14ac:dyDescent="0.2">
      <c r="A58" s="186" t="s">
        <v>11</v>
      </c>
      <c r="B58" s="393" t="s">
        <v>59</v>
      </c>
      <c r="C58" s="476">
        <v>1.7999999999999999E-2</v>
      </c>
      <c r="D58" s="476">
        <v>2.4E-2</v>
      </c>
      <c r="E58" s="396">
        <f t="shared" si="1"/>
        <v>0.6000000000000002</v>
      </c>
      <c r="F58" s="464"/>
      <c r="H58" s="470"/>
    </row>
    <row r="59" spans="1:8" ht="20.100000000000001" customHeight="1" x14ac:dyDescent="0.2">
      <c r="A59" s="186" t="s">
        <v>12</v>
      </c>
      <c r="B59" s="393" t="s">
        <v>84</v>
      </c>
      <c r="C59" s="476">
        <v>-5.0999999999999997E-2</v>
      </c>
      <c r="D59" s="476">
        <v>2E-3</v>
      </c>
      <c r="E59" s="396">
        <f t="shared" si="1"/>
        <v>5.3</v>
      </c>
      <c r="F59" s="464"/>
      <c r="H59" s="470"/>
    </row>
    <row r="60" spans="1:8" ht="20.100000000000001" customHeight="1" x14ac:dyDescent="0.2">
      <c r="A60" s="186" t="s">
        <v>13</v>
      </c>
      <c r="B60" s="393" t="s">
        <v>60</v>
      </c>
      <c r="C60" s="476">
        <v>-4.3999999999999997E-2</v>
      </c>
      <c r="D60" s="476">
        <v>-8.0000000000000002E-3</v>
      </c>
      <c r="E60" s="396">
        <f t="shared" si="1"/>
        <v>3.5999999999999996</v>
      </c>
      <c r="F60" s="464"/>
      <c r="H60" s="470"/>
    </row>
    <row r="61" spans="1:8" ht="20.100000000000001" customHeight="1" x14ac:dyDescent="0.2">
      <c r="A61" s="186" t="s">
        <v>14</v>
      </c>
      <c r="B61" s="393" t="s">
        <v>85</v>
      </c>
      <c r="C61" s="476">
        <v>1.4E-2</v>
      </c>
      <c r="D61" s="476">
        <v>2.1000000000000001E-2</v>
      </c>
      <c r="E61" s="396">
        <f t="shared" si="1"/>
        <v>0.70000000000000007</v>
      </c>
      <c r="F61" s="464"/>
      <c r="H61" s="470"/>
    </row>
    <row r="62" spans="1:8" ht="20.100000000000001" customHeight="1" x14ac:dyDescent="0.2">
      <c r="A62" s="186" t="s">
        <v>15</v>
      </c>
      <c r="B62" s="393" t="s">
        <v>61</v>
      </c>
      <c r="C62" s="476">
        <v>1.2E-2</v>
      </c>
      <c r="D62" s="476">
        <v>2.1000000000000001E-2</v>
      </c>
      <c r="E62" s="396">
        <f t="shared" si="1"/>
        <v>0.90000000000000013</v>
      </c>
      <c r="F62" s="464"/>
      <c r="H62" s="470"/>
    </row>
    <row r="63" spans="1:8" ht="20.100000000000001" customHeight="1" x14ac:dyDescent="0.2">
      <c r="A63" s="186" t="s">
        <v>16</v>
      </c>
      <c r="B63" s="393" t="s">
        <v>62</v>
      </c>
      <c r="C63" s="476">
        <v>1.7999999999999999E-2</v>
      </c>
      <c r="D63" s="476">
        <v>8.9999999999999993E-3</v>
      </c>
      <c r="E63" s="396">
        <f t="shared" si="1"/>
        <v>-0.89999999999999991</v>
      </c>
      <c r="F63" s="464"/>
      <c r="H63" s="470"/>
    </row>
    <row r="64" spans="1:8" ht="20.100000000000001" customHeight="1" x14ac:dyDescent="0.2">
      <c r="A64" s="186" t="s">
        <v>17</v>
      </c>
      <c r="B64" s="393" t="s">
        <v>63</v>
      </c>
      <c r="C64" s="476">
        <v>-2.1999999999999999E-2</v>
      </c>
      <c r="D64" s="476">
        <v>0.01</v>
      </c>
      <c r="E64" s="396">
        <f t="shared" si="1"/>
        <v>3.2</v>
      </c>
      <c r="F64" s="464"/>
      <c r="H64" s="470"/>
    </row>
    <row r="65" spans="1:8" ht="20.100000000000001" customHeight="1" x14ac:dyDescent="0.2">
      <c r="A65" s="186" t="s">
        <v>18</v>
      </c>
      <c r="B65" s="393" t="s">
        <v>98</v>
      </c>
      <c r="C65" s="476">
        <v>-5.7000000000000002E-2</v>
      </c>
      <c r="D65" s="476">
        <v>-4.8000000000000001E-2</v>
      </c>
      <c r="E65" s="396">
        <f t="shared" si="1"/>
        <v>0.90000000000000013</v>
      </c>
      <c r="F65" s="464"/>
      <c r="H65" s="470"/>
    </row>
    <row r="66" spans="1:8" ht="20.100000000000001" customHeight="1" x14ac:dyDescent="0.2">
      <c r="A66" s="186" t="s">
        <v>19</v>
      </c>
      <c r="B66" s="393" t="s">
        <v>326</v>
      </c>
      <c r="C66" s="396" t="s">
        <v>33</v>
      </c>
      <c r="D66" s="476">
        <v>-3.4000000000000002E-2</v>
      </c>
      <c r="E66" s="396" t="s">
        <v>33</v>
      </c>
      <c r="F66" s="464"/>
      <c r="H66" s="470"/>
    </row>
    <row r="67" spans="1:8" ht="20.100000000000001" customHeight="1" x14ac:dyDescent="0.2">
      <c r="A67" s="186" t="s">
        <v>20</v>
      </c>
      <c r="B67" s="393" t="s">
        <v>64</v>
      </c>
      <c r="C67" s="476">
        <v>-8.5999999999999993E-2</v>
      </c>
      <c r="D67" s="476">
        <v>5.7000000000000002E-2</v>
      </c>
      <c r="E67" s="396">
        <f>+(D67-C67)*100</f>
        <v>14.299999999999999</v>
      </c>
      <c r="F67" s="464"/>
      <c r="H67" s="470"/>
    </row>
    <row r="68" spans="1:8" ht="20.100000000000001" customHeight="1" x14ac:dyDescent="0.2">
      <c r="A68" s="186" t="s">
        <v>22</v>
      </c>
      <c r="B68" s="393" t="s">
        <v>99</v>
      </c>
      <c r="C68" s="476">
        <v>-1.2999999999999999E-2</v>
      </c>
      <c r="D68" s="476">
        <v>1.2E-2</v>
      </c>
      <c r="E68" s="396">
        <f>+(D68-C68)*100</f>
        <v>2.5</v>
      </c>
      <c r="F68" s="464"/>
      <c r="H68" s="470"/>
    </row>
    <row r="69" spans="1:8" ht="20.100000000000001" customHeight="1" x14ac:dyDescent="0.2">
      <c r="A69" s="186" t="s">
        <v>23</v>
      </c>
      <c r="B69" s="393" t="s">
        <v>86</v>
      </c>
      <c r="C69" s="476">
        <v>1.4999999999999999E-2</v>
      </c>
      <c r="D69" s="476">
        <v>1.2E-2</v>
      </c>
      <c r="E69" s="396">
        <f>+(D69-C69)*100</f>
        <v>-0.29999999999999993</v>
      </c>
      <c r="F69" s="464"/>
      <c r="H69" s="470"/>
    </row>
    <row r="70" spans="1:8" ht="20.100000000000001" customHeight="1" x14ac:dyDescent="0.2">
      <c r="A70" s="186" t="s">
        <v>24</v>
      </c>
      <c r="B70" s="393" t="s">
        <v>105</v>
      </c>
      <c r="C70" s="396" t="s">
        <v>33</v>
      </c>
      <c r="D70" s="476">
        <v>2E-3</v>
      </c>
      <c r="E70" s="396" t="s">
        <v>33</v>
      </c>
      <c r="F70" s="464"/>
      <c r="H70" s="470"/>
    </row>
    <row r="71" spans="1:8" ht="20.100000000000001" customHeight="1" x14ac:dyDescent="0.2">
      <c r="A71" s="186" t="s">
        <v>25</v>
      </c>
      <c r="B71" s="393" t="s">
        <v>65</v>
      </c>
      <c r="C71" s="476">
        <v>4.0000000000000001E-3</v>
      </c>
      <c r="D71" s="476">
        <v>1E-3</v>
      </c>
      <c r="E71" s="396">
        <f t="shared" ref="E71:E81" si="2">+(D71-C71)*100</f>
        <v>-0.3</v>
      </c>
      <c r="F71" s="464"/>
      <c r="H71" s="470"/>
    </row>
    <row r="72" spans="1:8" ht="20.100000000000001" customHeight="1" x14ac:dyDescent="0.2">
      <c r="A72" s="186" t="s">
        <v>26</v>
      </c>
      <c r="B72" s="393" t="s">
        <v>66</v>
      </c>
      <c r="C72" s="476">
        <v>4.2999999999999997E-2</v>
      </c>
      <c r="D72" s="476">
        <v>5.5E-2</v>
      </c>
      <c r="E72" s="396">
        <f t="shared" si="2"/>
        <v>1.2000000000000004</v>
      </c>
      <c r="F72" s="464"/>
      <c r="H72" s="470"/>
    </row>
    <row r="73" spans="1:8" ht="20.100000000000001" customHeight="1" x14ac:dyDescent="0.2">
      <c r="A73" s="186" t="s">
        <v>27</v>
      </c>
      <c r="B73" s="393" t="s">
        <v>100</v>
      </c>
      <c r="C73" s="476">
        <v>0</v>
      </c>
      <c r="D73" s="476">
        <v>3.0000000000000001E-3</v>
      </c>
      <c r="E73" s="396">
        <f t="shared" si="2"/>
        <v>0.3</v>
      </c>
      <c r="F73" s="464"/>
      <c r="H73" s="470"/>
    </row>
    <row r="74" spans="1:8" ht="20.100000000000001" customHeight="1" x14ac:dyDescent="0.2">
      <c r="A74" s="186" t="s">
        <v>28</v>
      </c>
      <c r="B74" s="393" t="s">
        <v>327</v>
      </c>
      <c r="C74" s="476">
        <v>1.7999999999999999E-2</v>
      </c>
      <c r="D74" s="476">
        <v>1.9E-2</v>
      </c>
      <c r="E74" s="396">
        <f t="shared" si="2"/>
        <v>0.10000000000000009</v>
      </c>
      <c r="F74" s="464"/>
      <c r="H74" s="470"/>
    </row>
    <row r="75" spans="1:8" ht="20.100000000000001" customHeight="1" x14ac:dyDescent="0.2">
      <c r="A75" s="186" t="s">
        <v>29</v>
      </c>
      <c r="B75" s="393" t="s">
        <v>67</v>
      </c>
      <c r="C75" s="476">
        <v>8.0000000000000002E-3</v>
      </c>
      <c r="D75" s="476">
        <v>-0.02</v>
      </c>
      <c r="E75" s="396">
        <f t="shared" si="2"/>
        <v>-2.8000000000000003</v>
      </c>
      <c r="F75" s="464"/>
      <c r="H75" s="470"/>
    </row>
    <row r="76" spans="1:8" ht="20.100000000000001" customHeight="1" x14ac:dyDescent="0.2">
      <c r="A76" s="186" t="s">
        <v>30</v>
      </c>
      <c r="B76" s="393" t="s">
        <v>75</v>
      </c>
      <c r="C76" s="476">
        <v>7.0000000000000001E-3</v>
      </c>
      <c r="D76" s="476">
        <v>2.3E-2</v>
      </c>
      <c r="E76" s="396">
        <f t="shared" si="2"/>
        <v>1.6</v>
      </c>
      <c r="F76" s="464"/>
      <c r="H76" s="470"/>
    </row>
    <row r="77" spans="1:8" ht="20.100000000000001" customHeight="1" x14ac:dyDescent="0.2">
      <c r="A77" s="186" t="s">
        <v>31</v>
      </c>
      <c r="B77" s="393" t="s">
        <v>76</v>
      </c>
      <c r="C77" s="476">
        <v>-8.1000000000000003E-2</v>
      </c>
      <c r="D77" s="476">
        <v>-8.3000000000000004E-2</v>
      </c>
      <c r="E77" s="396">
        <f t="shared" si="2"/>
        <v>-0.20000000000000018</v>
      </c>
      <c r="F77" s="464"/>
      <c r="H77" s="470"/>
    </row>
    <row r="78" spans="1:8" ht="20.100000000000001" customHeight="1" x14ac:dyDescent="0.2">
      <c r="A78" s="186" t="s">
        <v>101</v>
      </c>
      <c r="B78" s="393" t="s">
        <v>68</v>
      </c>
      <c r="C78" s="476">
        <v>2E-3</v>
      </c>
      <c r="D78" s="476">
        <v>1.2999999999999999E-2</v>
      </c>
      <c r="E78" s="396">
        <f t="shared" si="2"/>
        <v>1.0999999999999999</v>
      </c>
      <c r="F78" s="464"/>
      <c r="H78" s="470"/>
    </row>
    <row r="79" spans="1:8" ht="20.100000000000001" customHeight="1" x14ac:dyDescent="0.2">
      <c r="A79" s="186" t="s">
        <v>102</v>
      </c>
      <c r="B79" s="393" t="s">
        <v>69</v>
      </c>
      <c r="C79" s="476">
        <v>2.8000000000000001E-2</v>
      </c>
      <c r="D79" s="476">
        <v>3.1E-2</v>
      </c>
      <c r="E79" s="396">
        <f t="shared" si="2"/>
        <v>0.29999999999999993</v>
      </c>
      <c r="F79" s="464"/>
      <c r="H79" s="470"/>
    </row>
    <row r="80" spans="1:8" ht="20.100000000000001" customHeight="1" thickBot="1" x14ac:dyDescent="0.25">
      <c r="A80" s="186" t="s">
        <v>104</v>
      </c>
      <c r="B80" s="393" t="s">
        <v>70</v>
      </c>
      <c r="C80" s="476">
        <v>8.9999999999999993E-3</v>
      </c>
      <c r="D80" s="476">
        <v>1.9E-2</v>
      </c>
      <c r="E80" s="396">
        <f t="shared" si="2"/>
        <v>1</v>
      </c>
      <c r="F80" s="464"/>
      <c r="H80" s="470"/>
    </row>
    <row r="81" spans="1:8" ht="20.100000000000001" customHeight="1" thickBot="1" x14ac:dyDescent="0.25">
      <c r="A81" s="66"/>
      <c r="B81" s="65" t="s">
        <v>164</v>
      </c>
      <c r="C81" s="477">
        <v>2.4E-2</v>
      </c>
      <c r="D81" s="477">
        <v>3.6999999999999998E-2</v>
      </c>
      <c r="E81" s="399">
        <f t="shared" si="2"/>
        <v>1.2999999999999998</v>
      </c>
      <c r="F81" s="464"/>
      <c r="H81" s="470"/>
    </row>
    <row r="82" spans="1:8" ht="20.100000000000001" customHeight="1" x14ac:dyDescent="0.2">
      <c r="C82" s="475"/>
      <c r="D82" s="475"/>
      <c r="E82" s="475"/>
      <c r="H82" s="470"/>
    </row>
    <row r="83" spans="1:8" ht="20.100000000000001" customHeight="1" x14ac:dyDescent="0.2">
      <c r="H83" s="470"/>
    </row>
    <row r="84" spans="1:8" ht="20.100000000000001" customHeight="1" x14ac:dyDescent="0.2"/>
    <row r="85" spans="1:8" ht="20.100000000000001" customHeight="1" x14ac:dyDescent="0.2"/>
    <row r="86" spans="1:8" ht="20.100000000000001" customHeight="1" x14ac:dyDescent="0.2"/>
    <row r="87" spans="1:8" ht="20.100000000000001" customHeight="1" x14ac:dyDescent="0.2"/>
    <row r="88" spans="1:8" ht="20.100000000000001" customHeight="1" x14ac:dyDescent="0.2"/>
    <row r="89" spans="1:8" ht="20.100000000000001" customHeight="1" x14ac:dyDescent="0.2"/>
    <row r="90" spans="1:8" ht="20.100000000000001" customHeight="1" x14ac:dyDescent="0.2"/>
    <row r="91" spans="1:8" ht="20.100000000000001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r:id="rId1"/>
  <headerFooter alignWithMargins="0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2"/>
  <sheetViews>
    <sheetView zoomScale="80" zoomScaleNormal="80" zoomScaleSheetLayoutView="80" workbookViewId="0">
      <selection sqref="A1:E1"/>
    </sheetView>
  </sheetViews>
  <sheetFormatPr defaultRowHeight="14.25" x14ac:dyDescent="0.2"/>
  <cols>
    <col min="1" max="1" width="4.42578125" style="62" customWidth="1"/>
    <col min="2" max="2" width="35.85546875" style="62" customWidth="1"/>
    <col min="3" max="3" width="15.42578125" style="62" customWidth="1"/>
    <col min="4" max="5" width="14.7109375" style="62" customWidth="1"/>
    <col min="6" max="9" width="9.140625" style="62"/>
    <col min="10" max="11" width="13.5703125" style="62" customWidth="1"/>
    <col min="12" max="13" width="12.7109375" style="415" customWidth="1"/>
    <col min="14" max="14" width="12.7109375" style="62" customWidth="1"/>
    <col min="15" max="16" width="13.5703125" style="62" customWidth="1"/>
    <col min="17" max="17" width="12.7109375" style="415" customWidth="1"/>
    <col min="18" max="16384" width="9.140625" style="62"/>
  </cols>
  <sheetData>
    <row r="1" spans="1:17" ht="20.100000000000001" customHeight="1" x14ac:dyDescent="0.2">
      <c r="A1" s="581" t="s">
        <v>278</v>
      </c>
      <c r="B1" s="581"/>
      <c r="C1" s="581"/>
      <c r="D1" s="581"/>
      <c r="E1" s="581"/>
    </row>
    <row r="2" spans="1:17" ht="20.100000000000001" customHeight="1" x14ac:dyDescent="0.2">
      <c r="A2" s="210"/>
      <c r="B2" s="210"/>
      <c r="C2" s="210"/>
      <c r="D2" s="210"/>
      <c r="E2" s="210"/>
    </row>
    <row r="3" spans="1:17" ht="20.100000000000001" customHeight="1" thickBot="1" x14ac:dyDescent="0.25">
      <c r="A3" s="211"/>
      <c r="B3" s="211"/>
      <c r="C3" s="211"/>
      <c r="D3" s="211"/>
      <c r="E3" s="211"/>
    </row>
    <row r="4" spans="1:17" ht="20.100000000000001" customHeight="1" thickBot="1" x14ac:dyDescent="0.25">
      <c r="A4" s="287" t="s">
        <v>156</v>
      </c>
      <c r="B4" s="288" t="s">
        <v>157</v>
      </c>
      <c r="C4" s="618" t="s">
        <v>278</v>
      </c>
      <c r="D4" s="619"/>
      <c r="E4" s="620"/>
      <c r="J4" s="480"/>
      <c r="K4" s="103"/>
      <c r="L4" s="481"/>
      <c r="M4" s="481"/>
      <c r="N4" s="103"/>
      <c r="O4" s="480"/>
      <c r="P4" s="103"/>
      <c r="Q4" s="481"/>
    </row>
    <row r="5" spans="1:17" ht="20.100000000000001" customHeight="1" thickBot="1" x14ac:dyDescent="0.25">
      <c r="A5" s="294"/>
      <c r="B5" s="431"/>
      <c r="C5" s="182" t="s">
        <v>97</v>
      </c>
      <c r="D5" s="182" t="s">
        <v>319</v>
      </c>
      <c r="E5" s="183" t="s">
        <v>250</v>
      </c>
      <c r="J5" s="103"/>
      <c r="K5" s="103"/>
      <c r="L5" s="481"/>
      <c r="M5" s="481"/>
      <c r="N5" s="103"/>
      <c r="O5" s="103"/>
      <c r="P5" s="103"/>
      <c r="Q5" s="481"/>
    </row>
    <row r="6" spans="1:17" ht="20.100000000000001" customHeight="1" x14ac:dyDescent="0.2">
      <c r="A6" s="108" t="s">
        <v>0</v>
      </c>
      <c r="B6" s="296" t="s">
        <v>162</v>
      </c>
      <c r="C6" s="404">
        <f>+C41</f>
        <v>1.012</v>
      </c>
      <c r="D6" s="404">
        <f>+D41</f>
        <v>1.048</v>
      </c>
      <c r="E6" s="396">
        <f>+(D6-C6)*100</f>
        <v>3.6000000000000032</v>
      </c>
      <c r="F6" s="433"/>
      <c r="J6" s="353"/>
      <c r="K6" s="353"/>
      <c r="O6" s="353"/>
      <c r="P6" s="353"/>
    </row>
    <row r="7" spans="1:17" ht="20.100000000000001" customHeight="1" thickBot="1" x14ac:dyDescent="0.25">
      <c r="A7" s="112" t="s">
        <v>1</v>
      </c>
      <c r="B7" s="299" t="s">
        <v>161</v>
      </c>
      <c r="C7" s="478">
        <f>+C81</f>
        <v>0.996</v>
      </c>
      <c r="D7" s="478">
        <f>+D81</f>
        <v>0.95199999999999996</v>
      </c>
      <c r="E7" s="396">
        <f>+(D7-C7)*100</f>
        <v>-4.4000000000000039</v>
      </c>
      <c r="F7" s="433"/>
      <c r="J7" s="353"/>
      <c r="K7" s="353"/>
      <c r="O7" s="353"/>
      <c r="P7" s="353"/>
    </row>
    <row r="8" spans="1:17" ht="20.100000000000001" customHeight="1" thickBot="1" x14ac:dyDescent="0.25">
      <c r="A8" s="226" t="s">
        <v>2</v>
      </c>
      <c r="B8" s="435" t="s">
        <v>164</v>
      </c>
      <c r="C8" s="479">
        <v>1.0029999999999999</v>
      </c>
      <c r="D8" s="479">
        <v>0.99199999999999999</v>
      </c>
      <c r="E8" s="399">
        <f>+(D8-C8)*100</f>
        <v>-1.0999999999999899</v>
      </c>
      <c r="F8" s="433"/>
      <c r="J8" s="482"/>
      <c r="K8" s="482"/>
      <c r="L8" s="481"/>
      <c r="O8" s="353"/>
      <c r="P8" s="353"/>
      <c r="Q8" s="481"/>
    </row>
    <row r="9" spans="1:17" ht="20.100000000000001" customHeight="1" x14ac:dyDescent="0.2">
      <c r="A9" s="101"/>
      <c r="B9" s="293"/>
    </row>
    <row r="10" spans="1:17" ht="20.100000000000001" customHeight="1" x14ac:dyDescent="0.2">
      <c r="A10" s="581" t="s">
        <v>279</v>
      </c>
      <c r="B10" s="581"/>
      <c r="C10" s="581"/>
      <c r="D10" s="581"/>
      <c r="E10" s="581"/>
    </row>
    <row r="11" spans="1:17" ht="20.100000000000001" customHeight="1" thickBot="1" x14ac:dyDescent="0.25">
      <c r="A11" s="211"/>
      <c r="B11" s="211"/>
      <c r="C11" s="211"/>
      <c r="D11" s="211"/>
      <c r="E11" s="211"/>
    </row>
    <row r="12" spans="1:17" ht="20.100000000000001" customHeight="1" thickBot="1" x14ac:dyDescent="0.25">
      <c r="A12" s="287" t="s">
        <v>156</v>
      </c>
      <c r="B12" s="288" t="s">
        <v>160</v>
      </c>
      <c r="C12" s="583" t="s">
        <v>278</v>
      </c>
      <c r="D12" s="607"/>
      <c r="E12" s="584"/>
    </row>
    <row r="13" spans="1:17" ht="20.100000000000001" customHeight="1" thickBot="1" x14ac:dyDescent="0.25">
      <c r="A13" s="294"/>
      <c r="B13" s="431"/>
      <c r="C13" s="182" t="s">
        <v>97</v>
      </c>
      <c r="D13" s="182" t="s">
        <v>319</v>
      </c>
      <c r="E13" s="183" t="s">
        <v>250</v>
      </c>
    </row>
    <row r="14" spans="1:17" ht="20.100000000000001" customHeight="1" x14ac:dyDescent="0.2">
      <c r="A14" s="25" t="s">
        <v>0</v>
      </c>
      <c r="B14" s="393" t="s">
        <v>41</v>
      </c>
      <c r="C14" s="440">
        <v>1.9930000000000001</v>
      </c>
      <c r="D14" s="440">
        <v>2.137</v>
      </c>
      <c r="E14" s="396">
        <f t="shared" ref="E14:E41" si="0">+(D14-C14)*100</f>
        <v>14.399999999999991</v>
      </c>
      <c r="F14" s="433"/>
    </row>
    <row r="15" spans="1:17" ht="20.100000000000001" customHeight="1" x14ac:dyDescent="0.2">
      <c r="A15" s="186" t="s">
        <v>1</v>
      </c>
      <c r="B15" s="393" t="s">
        <v>77</v>
      </c>
      <c r="C15" s="440">
        <v>1.3340000000000001</v>
      </c>
      <c r="D15" s="440">
        <v>1.2410000000000001</v>
      </c>
      <c r="E15" s="396">
        <f t="shared" si="0"/>
        <v>-9.2999999999999972</v>
      </c>
      <c r="F15" s="433"/>
    </row>
    <row r="16" spans="1:17" ht="20.100000000000001" customHeight="1" x14ac:dyDescent="0.2">
      <c r="A16" s="186" t="s">
        <v>2</v>
      </c>
      <c r="B16" s="393" t="s">
        <v>92</v>
      </c>
      <c r="C16" s="440">
        <v>0.91500000000000004</v>
      </c>
      <c r="D16" s="440">
        <v>0.95299999999999996</v>
      </c>
      <c r="E16" s="396">
        <f t="shared" si="0"/>
        <v>3.7999999999999923</v>
      </c>
      <c r="F16" s="433"/>
    </row>
    <row r="17" spans="1:6" ht="20.100000000000001" customHeight="1" x14ac:dyDescent="0.2">
      <c r="A17" s="186" t="s">
        <v>3</v>
      </c>
      <c r="B17" s="393" t="s">
        <v>42</v>
      </c>
      <c r="C17" s="440">
        <v>1.0669999999999999</v>
      </c>
      <c r="D17" s="440">
        <v>1.4490000000000001</v>
      </c>
      <c r="E17" s="396">
        <f t="shared" si="0"/>
        <v>38.20000000000001</v>
      </c>
      <c r="F17" s="433"/>
    </row>
    <row r="18" spans="1:6" ht="20.100000000000001" customHeight="1" x14ac:dyDescent="0.2">
      <c r="A18" s="186" t="s">
        <v>4</v>
      </c>
      <c r="B18" s="393" t="s">
        <v>323</v>
      </c>
      <c r="C18" s="440">
        <v>0.80600000000000005</v>
      </c>
      <c r="D18" s="440">
        <v>1.4570000000000001</v>
      </c>
      <c r="E18" s="396">
        <f t="shared" si="0"/>
        <v>65.100000000000009</v>
      </c>
      <c r="F18" s="433"/>
    </row>
    <row r="19" spans="1:6" ht="20.100000000000001" customHeight="1" x14ac:dyDescent="0.2">
      <c r="A19" s="186" t="s">
        <v>5</v>
      </c>
      <c r="B19" s="393" t="s">
        <v>43</v>
      </c>
      <c r="C19" s="440">
        <v>0.92300000000000004</v>
      </c>
      <c r="D19" s="440">
        <v>0.80400000000000005</v>
      </c>
      <c r="E19" s="396">
        <f t="shared" si="0"/>
        <v>-11.899999999999999</v>
      </c>
      <c r="F19" s="433"/>
    </row>
    <row r="20" spans="1:6" ht="20.100000000000001" customHeight="1" x14ac:dyDescent="0.2">
      <c r="A20" s="186" t="s">
        <v>6</v>
      </c>
      <c r="B20" s="393" t="s">
        <v>44</v>
      </c>
      <c r="C20" s="440">
        <v>0.85099999999999998</v>
      </c>
      <c r="D20" s="440">
        <v>0.77600000000000002</v>
      </c>
      <c r="E20" s="396">
        <f t="shared" si="0"/>
        <v>-7.4999999999999956</v>
      </c>
      <c r="F20" s="433"/>
    </row>
    <row r="21" spans="1:6" ht="20.100000000000001" customHeight="1" x14ac:dyDescent="0.2">
      <c r="A21" s="186" t="s">
        <v>7</v>
      </c>
      <c r="B21" s="393" t="s">
        <v>78</v>
      </c>
      <c r="C21" s="440">
        <v>0.81399999999999995</v>
      </c>
      <c r="D21" s="440">
        <v>0.81799999999999995</v>
      </c>
      <c r="E21" s="396">
        <f t="shared" si="0"/>
        <v>0.40000000000000036</v>
      </c>
      <c r="F21" s="433"/>
    </row>
    <row r="22" spans="1:6" ht="20.100000000000001" customHeight="1" x14ac:dyDescent="0.2">
      <c r="A22" s="186" t="s">
        <v>8</v>
      </c>
      <c r="B22" s="393" t="s">
        <v>71</v>
      </c>
      <c r="C22" s="440">
        <v>0.88</v>
      </c>
      <c r="D22" s="440">
        <v>2.16</v>
      </c>
      <c r="E22" s="396">
        <f t="shared" si="0"/>
        <v>128.00000000000003</v>
      </c>
      <c r="F22" s="433"/>
    </row>
    <row r="23" spans="1:6" ht="20.100000000000001" customHeight="1" x14ac:dyDescent="0.2">
      <c r="A23" s="186" t="s">
        <v>9</v>
      </c>
      <c r="B23" s="393" t="s">
        <v>45</v>
      </c>
      <c r="C23" s="440">
        <v>0.89800000000000002</v>
      </c>
      <c r="D23" s="440">
        <v>1.0449999999999999</v>
      </c>
      <c r="E23" s="396">
        <f t="shared" si="0"/>
        <v>14.69999999999999</v>
      </c>
      <c r="F23" s="433"/>
    </row>
    <row r="24" spans="1:6" ht="20.100000000000001" customHeight="1" x14ac:dyDescent="0.2">
      <c r="A24" s="186" t="s">
        <v>10</v>
      </c>
      <c r="B24" s="393" t="s">
        <v>46</v>
      </c>
      <c r="C24" s="440">
        <v>0.95199999999999996</v>
      </c>
      <c r="D24" s="440">
        <v>0.999</v>
      </c>
      <c r="E24" s="396">
        <f t="shared" si="0"/>
        <v>4.7000000000000046</v>
      </c>
      <c r="F24" s="433"/>
    </row>
    <row r="25" spans="1:6" ht="20.100000000000001" customHeight="1" x14ac:dyDescent="0.2">
      <c r="A25" s="186" t="s">
        <v>11</v>
      </c>
      <c r="B25" s="393" t="s">
        <v>47</v>
      </c>
      <c r="C25" s="440">
        <v>1.2729999999999999</v>
      </c>
      <c r="D25" s="440">
        <v>1.1970000000000001</v>
      </c>
      <c r="E25" s="396">
        <f t="shared" si="0"/>
        <v>-7.5999999999999845</v>
      </c>
      <c r="F25" s="433"/>
    </row>
    <row r="26" spans="1:6" ht="20.100000000000001" customHeight="1" x14ac:dyDescent="0.2">
      <c r="A26" s="186" t="s">
        <v>12</v>
      </c>
      <c r="B26" s="393" t="s">
        <v>36</v>
      </c>
      <c r="C26" s="440">
        <v>0.93500000000000005</v>
      </c>
      <c r="D26" s="440">
        <v>0.93400000000000005</v>
      </c>
      <c r="E26" s="396">
        <f t="shared" si="0"/>
        <v>-0.10000000000000009</v>
      </c>
      <c r="F26" s="433"/>
    </row>
    <row r="27" spans="1:6" ht="20.100000000000001" customHeight="1" x14ac:dyDescent="0.2">
      <c r="A27" s="186" t="s">
        <v>13</v>
      </c>
      <c r="B27" s="393" t="s">
        <v>48</v>
      </c>
      <c r="C27" s="440">
        <v>1.2210000000000001</v>
      </c>
      <c r="D27" s="440">
        <v>1.32</v>
      </c>
      <c r="E27" s="396">
        <f t="shared" si="0"/>
        <v>9.8999999999999986</v>
      </c>
      <c r="F27" s="433"/>
    </row>
    <row r="28" spans="1:6" ht="20.100000000000001" customHeight="1" x14ac:dyDescent="0.2">
      <c r="A28" s="186" t="s">
        <v>14</v>
      </c>
      <c r="B28" s="393" t="s">
        <v>49</v>
      </c>
      <c r="C28" s="440">
        <v>1.0029999999999999</v>
      </c>
      <c r="D28" s="440">
        <v>0.83899999999999997</v>
      </c>
      <c r="E28" s="396">
        <f t="shared" si="0"/>
        <v>-16.399999999999991</v>
      </c>
      <c r="F28" s="433"/>
    </row>
    <row r="29" spans="1:6" ht="20.100000000000001" customHeight="1" x14ac:dyDescent="0.2">
      <c r="A29" s="186" t="s">
        <v>15</v>
      </c>
      <c r="B29" s="393" t="s">
        <v>50</v>
      </c>
      <c r="C29" s="440">
        <v>1.202</v>
      </c>
      <c r="D29" s="440">
        <v>1.1160000000000001</v>
      </c>
      <c r="E29" s="396">
        <f t="shared" si="0"/>
        <v>-8.5999999999999854</v>
      </c>
      <c r="F29" s="433"/>
    </row>
    <row r="30" spans="1:6" ht="20.100000000000001" customHeight="1" x14ac:dyDescent="0.2">
      <c r="A30" s="186" t="s">
        <v>16</v>
      </c>
      <c r="B30" s="393" t="s">
        <v>93</v>
      </c>
      <c r="C30" s="440">
        <v>0.92100000000000004</v>
      </c>
      <c r="D30" s="440">
        <v>1.7470000000000001</v>
      </c>
      <c r="E30" s="396">
        <f t="shared" si="0"/>
        <v>82.600000000000009</v>
      </c>
      <c r="F30" s="433"/>
    </row>
    <row r="31" spans="1:6" ht="20.100000000000001" customHeight="1" x14ac:dyDescent="0.2">
      <c r="A31" s="186" t="s">
        <v>17</v>
      </c>
      <c r="B31" s="393" t="s">
        <v>94</v>
      </c>
      <c r="C31" s="440">
        <v>1.095</v>
      </c>
      <c r="D31" s="440">
        <v>0.97599999999999998</v>
      </c>
      <c r="E31" s="396">
        <f t="shared" si="0"/>
        <v>-11.899999999999999</v>
      </c>
      <c r="F31" s="433"/>
    </row>
    <row r="32" spans="1:6" ht="20.100000000000001" customHeight="1" x14ac:dyDescent="0.2">
      <c r="A32" s="186" t="s">
        <v>18</v>
      </c>
      <c r="B32" s="393" t="s">
        <v>51</v>
      </c>
      <c r="C32" s="440">
        <v>0.97</v>
      </c>
      <c r="D32" s="440">
        <v>0.97</v>
      </c>
      <c r="E32" s="396">
        <f t="shared" si="0"/>
        <v>0</v>
      </c>
      <c r="F32" s="433"/>
    </row>
    <row r="33" spans="1:6" ht="20.100000000000001" customHeight="1" x14ac:dyDescent="0.2">
      <c r="A33" s="186" t="s">
        <v>19</v>
      </c>
      <c r="B33" s="393" t="s">
        <v>95</v>
      </c>
      <c r="C33" s="440">
        <v>0.70199999999999996</v>
      </c>
      <c r="D33" s="440">
        <v>0.67900000000000005</v>
      </c>
      <c r="E33" s="396">
        <f t="shared" si="0"/>
        <v>-2.2999999999999909</v>
      </c>
      <c r="F33" s="433"/>
    </row>
    <row r="34" spans="1:6" ht="20.100000000000001" customHeight="1" x14ac:dyDescent="0.2">
      <c r="A34" s="186" t="s">
        <v>20</v>
      </c>
      <c r="B34" s="393" t="s">
        <v>79</v>
      </c>
      <c r="C34" s="440">
        <v>0.91600000000000004</v>
      </c>
      <c r="D34" s="440">
        <v>0.86799999999999999</v>
      </c>
      <c r="E34" s="396">
        <f t="shared" si="0"/>
        <v>-4.8000000000000043</v>
      </c>
      <c r="F34" s="433"/>
    </row>
    <row r="35" spans="1:6" ht="20.100000000000001" customHeight="1" x14ac:dyDescent="0.2">
      <c r="A35" s="186" t="s">
        <v>22</v>
      </c>
      <c r="B35" s="393" t="s">
        <v>72</v>
      </c>
      <c r="C35" s="440">
        <v>0.59</v>
      </c>
      <c r="D35" s="440">
        <v>0.504</v>
      </c>
      <c r="E35" s="396">
        <f t="shared" si="0"/>
        <v>-8.5999999999999961</v>
      </c>
      <c r="F35" s="433"/>
    </row>
    <row r="36" spans="1:6" ht="20.100000000000001" customHeight="1" x14ac:dyDescent="0.2">
      <c r="A36" s="186" t="s">
        <v>23</v>
      </c>
      <c r="B36" s="393" t="s">
        <v>324</v>
      </c>
      <c r="C36" s="440">
        <v>1.04</v>
      </c>
      <c r="D36" s="440">
        <v>1.052</v>
      </c>
      <c r="E36" s="396">
        <f t="shared" si="0"/>
        <v>1.2000000000000011</v>
      </c>
      <c r="F36" s="433"/>
    </row>
    <row r="37" spans="1:6" ht="20.100000000000001" customHeight="1" x14ac:dyDescent="0.2">
      <c r="A37" s="186" t="s">
        <v>24</v>
      </c>
      <c r="B37" s="393" t="s">
        <v>80</v>
      </c>
      <c r="C37" s="440">
        <v>0.999</v>
      </c>
      <c r="D37" s="440">
        <v>0.98399999999999999</v>
      </c>
      <c r="E37" s="396">
        <f t="shared" si="0"/>
        <v>-1.5000000000000013</v>
      </c>
      <c r="F37" s="433"/>
    </row>
    <row r="38" spans="1:6" ht="20.100000000000001" customHeight="1" x14ac:dyDescent="0.2">
      <c r="A38" s="186" t="s">
        <v>25</v>
      </c>
      <c r="B38" s="393" t="s">
        <v>52</v>
      </c>
      <c r="C38" s="440">
        <v>0.73</v>
      </c>
      <c r="D38" s="440">
        <v>0.69099999999999995</v>
      </c>
      <c r="E38" s="396">
        <f t="shared" si="0"/>
        <v>-3.9000000000000035</v>
      </c>
      <c r="F38" s="433"/>
    </row>
    <row r="39" spans="1:6" ht="20.100000000000001" customHeight="1" x14ac:dyDescent="0.2">
      <c r="A39" s="186" t="s">
        <v>26</v>
      </c>
      <c r="B39" s="393" t="s">
        <v>96</v>
      </c>
      <c r="C39" s="440">
        <v>0.69899999999999995</v>
      </c>
      <c r="D39" s="440">
        <v>0.93</v>
      </c>
      <c r="E39" s="396">
        <f t="shared" si="0"/>
        <v>23.100000000000009</v>
      </c>
      <c r="F39" s="433"/>
    </row>
    <row r="40" spans="1:6" ht="20.100000000000001" customHeight="1" thickBot="1" x14ac:dyDescent="0.25">
      <c r="A40" s="186" t="s">
        <v>27</v>
      </c>
      <c r="B40" s="393" t="s">
        <v>81</v>
      </c>
      <c r="C40" s="440">
        <v>1.8680000000000001</v>
      </c>
      <c r="D40" s="440">
        <v>1.5309999999999999</v>
      </c>
      <c r="E40" s="396">
        <f t="shared" si="0"/>
        <v>-33.700000000000017</v>
      </c>
      <c r="F40" s="433"/>
    </row>
    <row r="41" spans="1:6" ht="20.100000000000001" customHeight="1" thickBot="1" x14ac:dyDescent="0.25">
      <c r="A41" s="121"/>
      <c r="B41" s="115" t="s">
        <v>164</v>
      </c>
      <c r="C41" s="369">
        <v>1.012</v>
      </c>
      <c r="D41" s="369">
        <v>1.048</v>
      </c>
      <c r="E41" s="399">
        <f t="shared" si="0"/>
        <v>3.6000000000000032</v>
      </c>
      <c r="F41" s="433"/>
    </row>
    <row r="42" spans="1:6" ht="20.100000000000001" customHeight="1" x14ac:dyDescent="0.2">
      <c r="C42" s="483"/>
      <c r="D42" s="483"/>
    </row>
    <row r="43" spans="1:6" ht="20.100000000000001" customHeight="1" x14ac:dyDescent="0.2">
      <c r="A43" s="581" t="s">
        <v>280</v>
      </c>
      <c r="B43" s="581"/>
      <c r="C43" s="581"/>
      <c r="D43" s="581"/>
      <c r="E43" s="581"/>
    </row>
    <row r="44" spans="1:6" ht="20.100000000000001" customHeight="1" thickBot="1" x14ac:dyDescent="0.25">
      <c r="A44" s="211"/>
      <c r="B44" s="211"/>
      <c r="C44" s="211"/>
      <c r="D44" s="211"/>
      <c r="E44" s="211"/>
    </row>
    <row r="45" spans="1:6" ht="20.100000000000001" customHeight="1" thickBot="1" x14ac:dyDescent="0.25">
      <c r="A45" s="287" t="s">
        <v>156</v>
      </c>
      <c r="B45" s="288" t="s">
        <v>160</v>
      </c>
      <c r="C45" s="583" t="s">
        <v>278</v>
      </c>
      <c r="D45" s="607"/>
      <c r="E45" s="584"/>
    </row>
    <row r="46" spans="1:6" ht="20.100000000000001" customHeight="1" thickBot="1" x14ac:dyDescent="0.25">
      <c r="A46" s="294"/>
      <c r="B46" s="431"/>
      <c r="C46" s="182" t="s">
        <v>97</v>
      </c>
      <c r="D46" s="182" t="s">
        <v>319</v>
      </c>
      <c r="E46" s="183" t="s">
        <v>250</v>
      </c>
    </row>
    <row r="47" spans="1:6" ht="20.100000000000001" customHeight="1" x14ac:dyDescent="0.2">
      <c r="A47" s="25" t="s">
        <v>0</v>
      </c>
      <c r="B47" s="393" t="s">
        <v>53</v>
      </c>
      <c r="C47" s="421">
        <v>0.93200000000000005</v>
      </c>
      <c r="D47" s="421">
        <v>0.96299999999999997</v>
      </c>
      <c r="E47" s="396">
        <f t="shared" ref="E47:E65" si="1">+(D47-C47)*100</f>
        <v>3.0999999999999917</v>
      </c>
      <c r="F47" s="433"/>
    </row>
    <row r="48" spans="1:6" ht="20.100000000000001" customHeight="1" x14ac:dyDescent="0.2">
      <c r="A48" s="186" t="s">
        <v>1</v>
      </c>
      <c r="B48" s="393" t="s">
        <v>54</v>
      </c>
      <c r="C48" s="421">
        <v>1.022</v>
      </c>
      <c r="D48" s="421">
        <v>0.90800000000000003</v>
      </c>
      <c r="E48" s="396">
        <f t="shared" si="1"/>
        <v>-11.399999999999999</v>
      </c>
      <c r="F48" s="433"/>
    </row>
    <row r="49" spans="1:6" ht="20.100000000000001" customHeight="1" x14ac:dyDescent="0.2">
      <c r="A49" s="186" t="s">
        <v>2</v>
      </c>
      <c r="B49" s="393" t="s">
        <v>82</v>
      </c>
      <c r="C49" s="421">
        <v>1.0389999999999999</v>
      </c>
      <c r="D49" s="421">
        <v>1.028</v>
      </c>
      <c r="E49" s="396">
        <f t="shared" si="1"/>
        <v>-1.0999999999999899</v>
      </c>
      <c r="F49" s="433"/>
    </row>
    <row r="50" spans="1:6" ht="20.100000000000001" customHeight="1" x14ac:dyDescent="0.2">
      <c r="A50" s="186" t="s">
        <v>3</v>
      </c>
      <c r="B50" s="393" t="s">
        <v>325</v>
      </c>
      <c r="C50" s="421">
        <v>0.58499999999999996</v>
      </c>
      <c r="D50" s="421">
        <v>0.57099999999999995</v>
      </c>
      <c r="E50" s="396">
        <f t="shared" si="1"/>
        <v>-1.4000000000000012</v>
      </c>
      <c r="F50" s="433"/>
    </row>
    <row r="51" spans="1:6" ht="20.100000000000001" customHeight="1" x14ac:dyDescent="0.2">
      <c r="A51" s="186" t="s">
        <v>4</v>
      </c>
      <c r="B51" s="393" t="s">
        <v>55</v>
      </c>
      <c r="C51" s="421">
        <v>1.028</v>
      </c>
      <c r="D51" s="421">
        <v>1.0029999999999999</v>
      </c>
      <c r="E51" s="396">
        <f t="shared" si="1"/>
        <v>-2.5000000000000133</v>
      </c>
      <c r="F51" s="433"/>
    </row>
    <row r="52" spans="1:6" ht="20.100000000000001" customHeight="1" x14ac:dyDescent="0.2">
      <c r="A52" s="186" t="s">
        <v>5</v>
      </c>
      <c r="B52" s="393" t="s">
        <v>73</v>
      </c>
      <c r="C52" s="421">
        <v>1.1819999999999999</v>
      </c>
      <c r="D52" s="421">
        <v>0.76400000000000001</v>
      </c>
      <c r="E52" s="396">
        <f t="shared" si="1"/>
        <v>-41.79999999999999</v>
      </c>
      <c r="F52" s="433"/>
    </row>
    <row r="53" spans="1:6" ht="20.100000000000001" customHeight="1" x14ac:dyDescent="0.2">
      <c r="A53" s="186" t="s">
        <v>6</v>
      </c>
      <c r="B53" s="393" t="s">
        <v>56</v>
      </c>
      <c r="C53" s="421">
        <v>1.732</v>
      </c>
      <c r="D53" s="421">
        <v>1.327</v>
      </c>
      <c r="E53" s="396">
        <f t="shared" si="1"/>
        <v>-40.5</v>
      </c>
      <c r="F53" s="433"/>
    </row>
    <row r="54" spans="1:6" ht="20.100000000000001" customHeight="1" x14ac:dyDescent="0.2">
      <c r="A54" s="186" t="s">
        <v>7</v>
      </c>
      <c r="B54" s="393" t="s">
        <v>74</v>
      </c>
      <c r="C54" s="421">
        <v>0.623</v>
      </c>
      <c r="D54" s="421">
        <v>0.498</v>
      </c>
      <c r="E54" s="396">
        <f t="shared" si="1"/>
        <v>-12.5</v>
      </c>
      <c r="F54" s="433"/>
    </row>
    <row r="55" spans="1:6" ht="20.100000000000001" customHeight="1" x14ac:dyDescent="0.2">
      <c r="A55" s="186" t="s">
        <v>8</v>
      </c>
      <c r="B55" s="393" t="s">
        <v>57</v>
      </c>
      <c r="C55" s="421">
        <v>1.2749999999999999</v>
      </c>
      <c r="D55" s="421">
        <v>1.284</v>
      </c>
      <c r="E55" s="396">
        <f t="shared" si="1"/>
        <v>0.9000000000000119</v>
      </c>
      <c r="F55" s="433"/>
    </row>
    <row r="56" spans="1:6" ht="20.100000000000001" customHeight="1" x14ac:dyDescent="0.2">
      <c r="A56" s="186" t="s">
        <v>9</v>
      </c>
      <c r="B56" s="393" t="s">
        <v>83</v>
      </c>
      <c r="C56" s="421">
        <v>0.98899999999999999</v>
      </c>
      <c r="D56" s="421">
        <v>0.95099999999999996</v>
      </c>
      <c r="E56" s="396">
        <f t="shared" si="1"/>
        <v>-3.8000000000000034</v>
      </c>
      <c r="F56" s="433"/>
    </row>
    <row r="57" spans="1:6" ht="20.100000000000001" customHeight="1" x14ac:dyDescent="0.2">
      <c r="A57" s="186" t="s">
        <v>10</v>
      </c>
      <c r="B57" s="393" t="s">
        <v>58</v>
      </c>
      <c r="C57" s="421">
        <v>0.85499999999999998</v>
      </c>
      <c r="D57" s="421">
        <v>1.0549999999999999</v>
      </c>
      <c r="E57" s="396">
        <f t="shared" si="1"/>
        <v>19.999999999999996</v>
      </c>
      <c r="F57" s="433"/>
    </row>
    <row r="58" spans="1:6" ht="20.100000000000001" customHeight="1" x14ac:dyDescent="0.2">
      <c r="A58" s="186" t="s">
        <v>11</v>
      </c>
      <c r="B58" s="393" t="s">
        <v>59</v>
      </c>
      <c r="C58" s="421">
        <v>0.79300000000000004</v>
      </c>
      <c r="D58" s="421">
        <v>0.80700000000000005</v>
      </c>
      <c r="E58" s="396">
        <f t="shared" si="1"/>
        <v>1.4000000000000012</v>
      </c>
      <c r="F58" s="433"/>
    </row>
    <row r="59" spans="1:6" ht="20.100000000000001" customHeight="1" x14ac:dyDescent="0.2">
      <c r="A59" s="186" t="s">
        <v>12</v>
      </c>
      <c r="B59" s="393" t="s">
        <v>84</v>
      </c>
      <c r="C59" s="421">
        <v>1.2370000000000001</v>
      </c>
      <c r="D59" s="421">
        <v>1.0269999999999999</v>
      </c>
      <c r="E59" s="396">
        <f t="shared" si="1"/>
        <v>-21.000000000000018</v>
      </c>
      <c r="F59" s="433"/>
    </row>
    <row r="60" spans="1:6" ht="20.100000000000001" customHeight="1" x14ac:dyDescent="0.2">
      <c r="A60" s="186" t="s">
        <v>13</v>
      </c>
      <c r="B60" s="393" t="s">
        <v>60</v>
      </c>
      <c r="C60" s="421">
        <v>1.202</v>
      </c>
      <c r="D60" s="421">
        <v>1.034</v>
      </c>
      <c r="E60" s="396">
        <f t="shared" si="1"/>
        <v>-16.799999999999994</v>
      </c>
      <c r="F60" s="433"/>
    </row>
    <row r="61" spans="1:6" ht="20.100000000000001" customHeight="1" x14ac:dyDescent="0.2">
      <c r="A61" s="186" t="s">
        <v>14</v>
      </c>
      <c r="B61" s="393" t="s">
        <v>85</v>
      </c>
      <c r="C61" s="421">
        <v>1.022</v>
      </c>
      <c r="D61" s="421">
        <v>1.024</v>
      </c>
      <c r="E61" s="396">
        <f t="shared" si="1"/>
        <v>0.20000000000000018</v>
      </c>
      <c r="F61" s="433"/>
    </row>
    <row r="62" spans="1:6" ht="20.100000000000001" customHeight="1" x14ac:dyDescent="0.2">
      <c r="A62" s="186" t="s">
        <v>15</v>
      </c>
      <c r="B62" s="393" t="s">
        <v>61</v>
      </c>
      <c r="C62" s="421">
        <v>1.0269999999999999</v>
      </c>
      <c r="D62" s="421">
        <v>0.94099999999999995</v>
      </c>
      <c r="E62" s="396">
        <f t="shared" si="1"/>
        <v>-8.5999999999999961</v>
      </c>
      <c r="F62" s="433"/>
    </row>
    <row r="63" spans="1:6" ht="20.100000000000001" customHeight="1" x14ac:dyDescent="0.2">
      <c r="A63" s="186" t="s">
        <v>16</v>
      </c>
      <c r="B63" s="393" t="s">
        <v>62</v>
      </c>
      <c r="C63" s="421">
        <v>1.1839999999999999</v>
      </c>
      <c r="D63" s="421">
        <v>1.2190000000000001</v>
      </c>
      <c r="E63" s="396">
        <f t="shared" si="1"/>
        <v>3.5000000000000142</v>
      </c>
      <c r="F63" s="433"/>
    </row>
    <row r="64" spans="1:6" ht="20.100000000000001" customHeight="1" x14ac:dyDescent="0.2">
      <c r="A64" s="186" t="s">
        <v>17</v>
      </c>
      <c r="B64" s="393" t="s">
        <v>63</v>
      </c>
      <c r="C64" s="421">
        <v>1.0649999999999999</v>
      </c>
      <c r="D64" s="421">
        <v>0.94499999999999995</v>
      </c>
      <c r="E64" s="396">
        <f t="shared" si="1"/>
        <v>-12</v>
      </c>
      <c r="F64" s="433"/>
    </row>
    <row r="65" spans="1:6" ht="20.100000000000001" customHeight="1" x14ac:dyDescent="0.2">
      <c r="A65" s="186" t="s">
        <v>18</v>
      </c>
      <c r="B65" s="393" t="s">
        <v>98</v>
      </c>
      <c r="C65" s="421">
        <v>5.3120000000000003</v>
      </c>
      <c r="D65" s="421">
        <v>1.9059999999999999</v>
      </c>
      <c r="E65" s="396">
        <f t="shared" si="1"/>
        <v>-340.60000000000008</v>
      </c>
      <c r="F65" s="433"/>
    </row>
    <row r="66" spans="1:6" ht="20.100000000000001" customHeight="1" x14ac:dyDescent="0.2">
      <c r="A66" s="186" t="s">
        <v>19</v>
      </c>
      <c r="B66" s="393" t="s">
        <v>326</v>
      </c>
      <c r="C66" s="421" t="s">
        <v>33</v>
      </c>
      <c r="D66" s="421">
        <v>11.038</v>
      </c>
      <c r="E66" s="396" t="s">
        <v>33</v>
      </c>
      <c r="F66" s="433"/>
    </row>
    <row r="67" spans="1:6" ht="20.100000000000001" customHeight="1" x14ac:dyDescent="0.2">
      <c r="A67" s="186" t="s">
        <v>20</v>
      </c>
      <c r="B67" s="393" t="s">
        <v>64</v>
      </c>
      <c r="C67" s="421">
        <v>8.8889999999999993</v>
      </c>
      <c r="D67" s="421">
        <v>-0.245</v>
      </c>
      <c r="E67" s="396">
        <f>+(D67-C67)*100</f>
        <v>-913.39999999999986</v>
      </c>
      <c r="F67" s="433"/>
    </row>
    <row r="68" spans="1:6" ht="20.100000000000001" customHeight="1" x14ac:dyDescent="0.2">
      <c r="A68" s="186" t="s">
        <v>22</v>
      </c>
      <c r="B68" s="393" t="s">
        <v>99</v>
      </c>
      <c r="C68" s="421">
        <v>1.2210000000000001</v>
      </c>
      <c r="D68" s="421">
        <v>0.873</v>
      </c>
      <c r="E68" s="396">
        <f>+(D68-C68)*100</f>
        <v>-34.800000000000011</v>
      </c>
      <c r="F68" s="433"/>
    </row>
    <row r="69" spans="1:6" ht="20.100000000000001" customHeight="1" x14ac:dyDescent="0.2">
      <c r="A69" s="186" t="s">
        <v>23</v>
      </c>
      <c r="B69" s="393" t="s">
        <v>86</v>
      </c>
      <c r="C69" s="421">
        <v>1.123</v>
      </c>
      <c r="D69" s="421">
        <v>0.997</v>
      </c>
      <c r="E69" s="396">
        <f>+(D69-C69)*100</f>
        <v>-12.6</v>
      </c>
      <c r="F69" s="433"/>
    </row>
    <row r="70" spans="1:6" ht="20.100000000000001" customHeight="1" x14ac:dyDescent="0.2">
      <c r="A70" s="186" t="s">
        <v>24</v>
      </c>
      <c r="B70" s="393" t="s">
        <v>105</v>
      </c>
      <c r="C70" s="421" t="s">
        <v>33</v>
      </c>
      <c r="D70" s="421">
        <v>2.04</v>
      </c>
      <c r="E70" s="396" t="s">
        <v>33</v>
      </c>
      <c r="F70" s="433"/>
    </row>
    <row r="71" spans="1:6" ht="20.100000000000001" customHeight="1" x14ac:dyDescent="0.2">
      <c r="A71" s="186" t="s">
        <v>25</v>
      </c>
      <c r="B71" s="393" t="s">
        <v>65</v>
      </c>
      <c r="C71" s="421">
        <v>0.97099999999999997</v>
      </c>
      <c r="D71" s="421">
        <v>0.88500000000000001</v>
      </c>
      <c r="E71" s="396">
        <f t="shared" ref="E71:E81" si="2">+(D71-C71)*100</f>
        <v>-8.5999999999999961</v>
      </c>
      <c r="F71" s="433"/>
    </row>
    <row r="72" spans="1:6" ht="20.100000000000001" customHeight="1" x14ac:dyDescent="0.2">
      <c r="A72" s="186" t="s">
        <v>26</v>
      </c>
      <c r="B72" s="393" t="s">
        <v>66</v>
      </c>
      <c r="C72" s="421">
        <v>0.96</v>
      </c>
      <c r="D72" s="421">
        <v>0.93400000000000005</v>
      </c>
      <c r="E72" s="396">
        <f t="shared" si="2"/>
        <v>-2.5999999999999912</v>
      </c>
      <c r="F72" s="433"/>
    </row>
    <row r="73" spans="1:6" ht="20.100000000000001" customHeight="1" x14ac:dyDescent="0.2">
      <c r="A73" s="186" t="s">
        <v>27</v>
      </c>
      <c r="B73" s="393" t="s">
        <v>100</v>
      </c>
      <c r="C73" s="421">
        <v>0.20100000000000001</v>
      </c>
      <c r="D73" s="421">
        <v>1.254</v>
      </c>
      <c r="E73" s="396">
        <f t="shared" si="2"/>
        <v>105.3</v>
      </c>
      <c r="F73" s="433"/>
    </row>
    <row r="74" spans="1:6" ht="20.100000000000001" customHeight="1" x14ac:dyDescent="0.2">
      <c r="A74" s="186" t="s">
        <v>28</v>
      </c>
      <c r="B74" s="393" t="s">
        <v>327</v>
      </c>
      <c r="C74" s="421">
        <v>0.89200000000000002</v>
      </c>
      <c r="D74" s="421">
        <v>0.90800000000000003</v>
      </c>
      <c r="E74" s="396">
        <f t="shared" si="2"/>
        <v>1.6000000000000014</v>
      </c>
      <c r="F74" s="433"/>
    </row>
    <row r="75" spans="1:6" ht="20.100000000000001" customHeight="1" x14ac:dyDescent="0.2">
      <c r="A75" s="186" t="s">
        <v>29</v>
      </c>
      <c r="B75" s="393" t="s">
        <v>67</v>
      </c>
      <c r="C75" s="421">
        <v>1.0249999999999999</v>
      </c>
      <c r="D75" s="421">
        <v>1.0429999999999999</v>
      </c>
      <c r="E75" s="396">
        <f t="shared" si="2"/>
        <v>1.8000000000000016</v>
      </c>
      <c r="F75" s="433"/>
    </row>
    <row r="76" spans="1:6" ht="20.100000000000001" customHeight="1" x14ac:dyDescent="0.2">
      <c r="A76" s="186" t="s">
        <v>30</v>
      </c>
      <c r="B76" s="393" t="s">
        <v>75</v>
      </c>
      <c r="C76" s="421">
        <v>1.0409999999999999</v>
      </c>
      <c r="D76" s="421">
        <v>0.94199999999999995</v>
      </c>
      <c r="E76" s="396">
        <f t="shared" si="2"/>
        <v>-9.8999999999999986</v>
      </c>
      <c r="F76" s="433"/>
    </row>
    <row r="77" spans="1:6" ht="20.100000000000001" customHeight="1" x14ac:dyDescent="0.2">
      <c r="A77" s="186" t="s">
        <v>31</v>
      </c>
      <c r="B77" s="393" t="s">
        <v>76</v>
      </c>
      <c r="C77" s="421">
        <v>1.262</v>
      </c>
      <c r="D77" s="421">
        <v>1.212</v>
      </c>
      <c r="E77" s="396">
        <f t="shared" si="2"/>
        <v>-5.0000000000000044</v>
      </c>
      <c r="F77" s="433"/>
    </row>
    <row r="78" spans="1:6" ht="20.100000000000001" customHeight="1" x14ac:dyDescent="0.2">
      <c r="A78" s="186" t="s">
        <v>101</v>
      </c>
      <c r="B78" s="393" t="s">
        <v>68</v>
      </c>
      <c r="C78" s="421">
        <v>0.94199999999999995</v>
      </c>
      <c r="D78" s="421">
        <v>0.96099999999999997</v>
      </c>
      <c r="E78" s="396">
        <f t="shared" si="2"/>
        <v>1.9000000000000017</v>
      </c>
      <c r="F78" s="433"/>
    </row>
    <row r="79" spans="1:6" ht="20.100000000000001" customHeight="1" x14ac:dyDescent="0.2">
      <c r="A79" s="186" t="s">
        <v>102</v>
      </c>
      <c r="B79" s="393" t="s">
        <v>69</v>
      </c>
      <c r="C79" s="421">
        <v>0.99099999999999999</v>
      </c>
      <c r="D79" s="421">
        <v>0.93799999999999994</v>
      </c>
      <c r="E79" s="396">
        <f t="shared" si="2"/>
        <v>-5.3000000000000043</v>
      </c>
      <c r="F79" s="433"/>
    </row>
    <row r="80" spans="1:6" ht="20.100000000000001" customHeight="1" thickBot="1" x14ac:dyDescent="0.25">
      <c r="A80" s="186" t="s">
        <v>104</v>
      </c>
      <c r="B80" s="393" t="s">
        <v>70</v>
      </c>
      <c r="C80" s="421">
        <v>1.006</v>
      </c>
      <c r="D80" s="421">
        <v>0.98299999999999998</v>
      </c>
      <c r="E80" s="484">
        <f t="shared" si="2"/>
        <v>-2.300000000000002</v>
      </c>
      <c r="F80" s="433"/>
    </row>
    <row r="81" spans="1:6" ht="20.100000000000001" customHeight="1" thickBot="1" x14ac:dyDescent="0.25">
      <c r="A81" s="66"/>
      <c r="B81" s="65" t="s">
        <v>164</v>
      </c>
      <c r="C81" s="398">
        <v>0.996</v>
      </c>
      <c r="D81" s="398">
        <v>0.95199999999999996</v>
      </c>
      <c r="E81" s="399">
        <f t="shared" si="2"/>
        <v>-4.4000000000000039</v>
      </c>
      <c r="F81" s="433"/>
    </row>
    <row r="82" spans="1:6" ht="20.100000000000001" customHeight="1" x14ac:dyDescent="0.2">
      <c r="C82" s="483"/>
      <c r="D82" s="483"/>
    </row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0"/>
  <sheetViews>
    <sheetView zoomScale="80" zoomScaleNormal="80" zoomScaleSheetLayoutView="80" workbookViewId="0">
      <selection activeCell="F49" sqref="F49"/>
    </sheetView>
  </sheetViews>
  <sheetFormatPr defaultRowHeight="14.25" x14ac:dyDescent="0.2"/>
  <cols>
    <col min="1" max="1" width="3.7109375" style="62" customWidth="1"/>
    <col min="2" max="2" width="55" style="62" customWidth="1"/>
    <col min="3" max="3" width="14.140625" style="62" customWidth="1"/>
    <col min="4" max="4" width="14.42578125" style="62" customWidth="1"/>
    <col min="5" max="5" width="15.5703125" style="62" customWidth="1"/>
    <col min="6" max="6" width="14" style="62" customWidth="1"/>
    <col min="7" max="7" width="19.7109375" style="62" customWidth="1"/>
    <col min="8" max="16384" width="9.140625" style="62"/>
  </cols>
  <sheetData>
    <row r="1" spans="1:7" ht="20.100000000000001" customHeight="1" x14ac:dyDescent="0.2"/>
    <row r="2" spans="1:7" ht="20.100000000000001" customHeight="1" x14ac:dyDescent="0.2">
      <c r="A2" s="581" t="s">
        <v>154</v>
      </c>
      <c r="B2" s="581"/>
      <c r="C2" s="581"/>
      <c r="D2" s="581"/>
      <c r="E2" s="581"/>
    </row>
    <row r="3" spans="1:7" ht="20.100000000000001" customHeight="1" thickBot="1" x14ac:dyDescent="0.25">
      <c r="A3" s="211"/>
      <c r="B3" s="211"/>
      <c r="C3" s="211"/>
      <c r="D3" s="211"/>
      <c r="E3" s="211"/>
    </row>
    <row r="4" spans="1:7" ht="20.100000000000001" customHeight="1" thickBot="1" x14ac:dyDescent="0.25">
      <c r="A4" s="287" t="s">
        <v>156</v>
      </c>
      <c r="B4" s="485" t="s">
        <v>284</v>
      </c>
      <c r="C4" s="624" t="s">
        <v>158</v>
      </c>
      <c r="D4" s="625"/>
      <c r="E4" s="287" t="s">
        <v>159</v>
      </c>
    </row>
    <row r="5" spans="1:7" ht="20.100000000000001" customHeight="1" thickBot="1" x14ac:dyDescent="0.25">
      <c r="A5" s="117"/>
      <c r="B5" s="294"/>
      <c r="C5" s="66">
        <v>2016</v>
      </c>
      <c r="D5" s="66">
        <v>2017</v>
      </c>
      <c r="E5" s="183" t="s">
        <v>322</v>
      </c>
    </row>
    <row r="6" spans="1:7" ht="20.100000000000001" customHeight="1" x14ac:dyDescent="0.2">
      <c r="A6" s="112" t="s">
        <v>0</v>
      </c>
      <c r="B6" s="486" t="s">
        <v>281</v>
      </c>
      <c r="C6" s="416">
        <v>7804881</v>
      </c>
      <c r="D6" s="416">
        <v>7496605</v>
      </c>
      <c r="E6" s="184">
        <f>+IF(C6=0,"X",D6/C6)</f>
        <v>0.9605021524351236</v>
      </c>
      <c r="F6" s="410"/>
    </row>
    <row r="7" spans="1:7" ht="20.100000000000001" customHeight="1" x14ac:dyDescent="0.2">
      <c r="A7" s="112" t="s">
        <v>1</v>
      </c>
      <c r="B7" s="486" t="s">
        <v>328</v>
      </c>
      <c r="C7" s="416">
        <v>10325116</v>
      </c>
      <c r="D7" s="416">
        <v>11282758</v>
      </c>
      <c r="E7" s="184">
        <f>+IF(C7=0,"X",D7/C7)</f>
        <v>1.0927487884881875</v>
      </c>
      <c r="F7" s="410"/>
    </row>
    <row r="8" spans="1:7" ht="20.100000000000001" customHeight="1" x14ac:dyDescent="0.2">
      <c r="A8" s="112" t="s">
        <v>2</v>
      </c>
      <c r="B8" s="486" t="s">
        <v>282</v>
      </c>
      <c r="C8" s="416">
        <v>5428848</v>
      </c>
      <c r="D8" s="416">
        <v>5511839</v>
      </c>
      <c r="E8" s="184">
        <f>+IF(C8=0,"X",D8/C8)</f>
        <v>1.0152870369551699</v>
      </c>
      <c r="F8" s="410"/>
    </row>
    <row r="9" spans="1:7" ht="20.100000000000001" customHeight="1" thickBot="1" x14ac:dyDescent="0.25">
      <c r="A9" s="112" t="s">
        <v>3</v>
      </c>
      <c r="B9" s="486" t="s">
        <v>283</v>
      </c>
      <c r="C9" s="416">
        <v>287380</v>
      </c>
      <c r="D9" s="416">
        <v>269811</v>
      </c>
      <c r="E9" s="184">
        <f>+IF(C9=0,"X",D9/C9)</f>
        <v>0.93886491753079548</v>
      </c>
      <c r="F9" s="410"/>
    </row>
    <row r="10" spans="1:7" ht="20.100000000000001" customHeight="1" thickBot="1" x14ac:dyDescent="0.25">
      <c r="A10" s="226"/>
      <c r="B10" s="487" t="s">
        <v>164</v>
      </c>
      <c r="C10" s="407">
        <v>23846225</v>
      </c>
      <c r="D10" s="407">
        <f>SUM(D6:D9)</f>
        <v>24561013</v>
      </c>
      <c r="E10" s="185">
        <f>+IF(C10=0,"X",D10/C10)</f>
        <v>1.0299748912039537</v>
      </c>
      <c r="F10" s="410"/>
    </row>
    <row r="11" spans="1:7" ht="20.100000000000001" customHeight="1" x14ac:dyDescent="0.2">
      <c r="C11" s="488"/>
      <c r="D11" s="488"/>
      <c r="E11" s="489"/>
    </row>
    <row r="12" spans="1:7" ht="20.100000000000001" customHeight="1" x14ac:dyDescent="0.2">
      <c r="A12" s="621" t="s">
        <v>155</v>
      </c>
      <c r="B12" s="621"/>
      <c r="C12" s="621"/>
      <c r="D12" s="621"/>
      <c r="E12" s="621"/>
      <c r="F12" s="60"/>
    </row>
    <row r="13" spans="1:7" ht="20.100000000000001" customHeight="1" thickBot="1" x14ac:dyDescent="0.25">
      <c r="A13" s="490"/>
      <c r="B13" s="490"/>
      <c r="C13" s="490"/>
      <c r="D13" s="490"/>
      <c r="E13" s="491"/>
    </row>
    <row r="14" spans="1:7" ht="20.100000000000001" customHeight="1" thickBot="1" x14ac:dyDescent="0.25">
      <c r="A14" s="124" t="s">
        <v>156</v>
      </c>
      <c r="B14" s="485" t="s">
        <v>284</v>
      </c>
      <c r="C14" s="624" t="s">
        <v>158</v>
      </c>
      <c r="D14" s="625"/>
      <c r="E14" s="287" t="s">
        <v>159</v>
      </c>
    </row>
    <row r="15" spans="1:7" ht="20.100000000000001" customHeight="1" thickBot="1" x14ac:dyDescent="0.25">
      <c r="A15" s="117"/>
      <c r="B15" s="492"/>
      <c r="C15" s="25">
        <v>2016</v>
      </c>
      <c r="D15" s="273">
        <v>2017</v>
      </c>
      <c r="E15" s="183" t="s">
        <v>322</v>
      </c>
    </row>
    <row r="16" spans="1:7" ht="20.100000000000001" customHeight="1" x14ac:dyDescent="0.2">
      <c r="A16" s="217" t="s">
        <v>0</v>
      </c>
      <c r="B16" s="493" t="s">
        <v>285</v>
      </c>
      <c r="C16" s="502">
        <v>18236709</v>
      </c>
      <c r="D16" s="502">
        <v>22462869</v>
      </c>
      <c r="E16" s="252">
        <f t="shared" ref="E16:E23" si="0">+IF(C16=0,"X",D16/C16)</f>
        <v>1.2317391805725473</v>
      </c>
      <c r="F16" s="410"/>
      <c r="G16" s="60"/>
    </row>
    <row r="17" spans="1:14" ht="20.100000000000001" customHeight="1" x14ac:dyDescent="0.2">
      <c r="A17" s="494" t="s">
        <v>1</v>
      </c>
      <c r="B17" s="493" t="s">
        <v>286</v>
      </c>
      <c r="C17" s="394">
        <v>5532439</v>
      </c>
      <c r="D17" s="394">
        <v>6221345</v>
      </c>
      <c r="E17" s="252">
        <f t="shared" si="0"/>
        <v>1.1245212102654905</v>
      </c>
      <c r="F17" s="410"/>
      <c r="G17" s="60"/>
    </row>
    <row r="18" spans="1:14" ht="20.100000000000001" customHeight="1" x14ac:dyDescent="0.2">
      <c r="A18" s="494" t="s">
        <v>2</v>
      </c>
      <c r="B18" s="493" t="s">
        <v>287</v>
      </c>
      <c r="C18" s="394">
        <v>2015538</v>
      </c>
      <c r="D18" s="394">
        <v>2181293</v>
      </c>
      <c r="E18" s="252">
        <f t="shared" si="0"/>
        <v>1.0822385884066685</v>
      </c>
      <c r="F18" s="410"/>
      <c r="G18" s="60"/>
    </row>
    <row r="19" spans="1:14" ht="20.100000000000001" customHeight="1" x14ac:dyDescent="0.2">
      <c r="A19" s="494" t="s">
        <v>3</v>
      </c>
      <c r="B19" s="493" t="s">
        <v>288</v>
      </c>
      <c r="C19" s="394">
        <v>1494286</v>
      </c>
      <c r="D19" s="394">
        <v>1701998</v>
      </c>
      <c r="E19" s="252">
        <f t="shared" si="0"/>
        <v>1.1390041799227189</v>
      </c>
      <c r="F19" s="410"/>
      <c r="G19" s="60"/>
    </row>
    <row r="20" spans="1:14" ht="20.100000000000001" customHeight="1" x14ac:dyDescent="0.2">
      <c r="A20" s="494" t="s">
        <v>4</v>
      </c>
      <c r="B20" s="493" t="s">
        <v>289</v>
      </c>
      <c r="C20" s="394">
        <v>1863795</v>
      </c>
      <c r="D20" s="394">
        <v>1953253</v>
      </c>
      <c r="E20" s="252">
        <f t="shared" si="0"/>
        <v>1.0479977679948707</v>
      </c>
      <c r="F20" s="410"/>
      <c r="G20" s="60"/>
    </row>
    <row r="21" spans="1:14" ht="20.100000000000001" customHeight="1" x14ac:dyDescent="0.2">
      <c r="A21" s="494" t="s">
        <v>5</v>
      </c>
      <c r="B21" s="493" t="s">
        <v>152</v>
      </c>
      <c r="C21" s="394">
        <v>280933</v>
      </c>
      <c r="D21" s="394">
        <v>294676</v>
      </c>
      <c r="E21" s="252">
        <f t="shared" si="0"/>
        <v>1.0489191373032003</v>
      </c>
      <c r="F21" s="410"/>
      <c r="G21" s="60"/>
    </row>
    <row r="22" spans="1:14" ht="20.100000000000001" customHeight="1" thickBot="1" x14ac:dyDescent="0.25">
      <c r="A22" s="117" t="s">
        <v>6</v>
      </c>
      <c r="B22" s="495" t="s">
        <v>290</v>
      </c>
      <c r="C22" s="503">
        <v>2610754</v>
      </c>
      <c r="D22" s="503">
        <v>2977218</v>
      </c>
      <c r="E22" s="252">
        <f t="shared" si="0"/>
        <v>1.1403671123361296</v>
      </c>
      <c r="F22" s="410"/>
      <c r="G22" s="60"/>
    </row>
    <row r="23" spans="1:14" ht="20.100000000000001" customHeight="1" thickBot="1" x14ac:dyDescent="0.25">
      <c r="A23" s="114"/>
      <c r="B23" s="487" t="s">
        <v>164</v>
      </c>
      <c r="C23" s="428">
        <f>SUM(C16:C22)</f>
        <v>32034454</v>
      </c>
      <c r="D23" s="504">
        <f>SUM(D16:D22)</f>
        <v>37792652</v>
      </c>
      <c r="E23" s="185">
        <f t="shared" si="0"/>
        <v>1.179750152757403</v>
      </c>
      <c r="F23" s="410"/>
      <c r="G23" s="60"/>
    </row>
    <row r="24" spans="1:14" ht="20.100000000000001" customHeight="1" x14ac:dyDescent="0.2">
      <c r="C24" s="488"/>
      <c r="D24" s="488"/>
      <c r="E24" s="489"/>
      <c r="G24" s="60"/>
    </row>
    <row r="25" spans="1:14" ht="36.75" customHeight="1" x14ac:dyDescent="0.2">
      <c r="A25" s="622" t="s">
        <v>291</v>
      </c>
      <c r="B25" s="622"/>
      <c r="C25" s="622"/>
      <c r="D25" s="622"/>
      <c r="E25" s="622"/>
      <c r="G25" s="60"/>
    </row>
    <row r="26" spans="1:14" ht="20.100000000000001" customHeight="1" thickBot="1" x14ac:dyDescent="0.25">
      <c r="G26" s="60"/>
    </row>
    <row r="27" spans="1:14" ht="20.100000000000001" customHeight="1" thickBot="1" x14ac:dyDescent="0.25">
      <c r="A27" s="496" t="s">
        <v>156</v>
      </c>
      <c r="B27" s="114" t="s">
        <v>294</v>
      </c>
      <c r="C27" s="25">
        <v>2016</v>
      </c>
      <c r="D27" s="25">
        <v>2017</v>
      </c>
      <c r="E27" s="183" t="s">
        <v>250</v>
      </c>
      <c r="F27" s="497"/>
      <c r="G27" s="60"/>
    </row>
    <row r="28" spans="1:14" ht="20.100000000000001" customHeight="1" x14ac:dyDescent="0.25">
      <c r="A28" s="108" t="s">
        <v>0</v>
      </c>
      <c r="B28" s="509" t="s">
        <v>66</v>
      </c>
      <c r="C28" s="505">
        <v>0.191</v>
      </c>
      <c r="D28" s="505">
        <v>0.2</v>
      </c>
      <c r="E28" s="506">
        <f t="shared" ref="E28:E37" si="1">+(D28-C28)*100</f>
        <v>0.9000000000000008</v>
      </c>
      <c r="F28" s="433"/>
      <c r="G28" s="498"/>
      <c r="N28" s="191"/>
    </row>
    <row r="29" spans="1:14" ht="20.100000000000001" customHeight="1" x14ac:dyDescent="0.25">
      <c r="A29" s="112" t="s">
        <v>1</v>
      </c>
      <c r="B29" s="471" t="s">
        <v>79</v>
      </c>
      <c r="C29" s="507">
        <v>0.14399999999999999</v>
      </c>
      <c r="D29" s="507">
        <v>0.13700000000000001</v>
      </c>
      <c r="E29" s="396">
        <f t="shared" si="1"/>
        <v>-0.69999999999999785</v>
      </c>
      <c r="F29" s="433"/>
      <c r="G29" s="498"/>
      <c r="N29" s="191"/>
    </row>
    <row r="30" spans="1:14" ht="20.100000000000001" customHeight="1" x14ac:dyDescent="0.25">
      <c r="A30" s="112" t="s">
        <v>2</v>
      </c>
      <c r="B30" s="471" t="s">
        <v>83</v>
      </c>
      <c r="C30" s="507">
        <v>7.6999999999999999E-2</v>
      </c>
      <c r="D30" s="507">
        <v>8.6999999999999994E-2</v>
      </c>
      <c r="E30" s="396">
        <f t="shared" si="1"/>
        <v>0.99999999999999956</v>
      </c>
      <c r="F30" s="433"/>
      <c r="G30" s="498"/>
      <c r="N30" s="191"/>
    </row>
    <row r="31" spans="1:14" ht="20.100000000000001" customHeight="1" x14ac:dyDescent="0.25">
      <c r="A31" s="112" t="s">
        <v>3</v>
      </c>
      <c r="B31" s="471" t="s">
        <v>69</v>
      </c>
      <c r="C31" s="507">
        <v>7.3999999999999996E-2</v>
      </c>
      <c r="D31" s="507">
        <v>8.2000000000000003E-2</v>
      </c>
      <c r="E31" s="396">
        <f t="shared" si="1"/>
        <v>0.80000000000000071</v>
      </c>
      <c r="F31" s="433"/>
      <c r="G31" s="498"/>
      <c r="N31" s="191"/>
    </row>
    <row r="32" spans="1:14" ht="20.100000000000001" customHeight="1" x14ac:dyDescent="0.25">
      <c r="A32" s="112" t="s">
        <v>4</v>
      </c>
      <c r="B32" s="471" t="s">
        <v>50</v>
      </c>
      <c r="C32" s="507">
        <v>2.5999999999999999E-2</v>
      </c>
      <c r="D32" s="507">
        <v>3.7999999999999999E-2</v>
      </c>
      <c r="E32" s="396">
        <f t="shared" si="1"/>
        <v>1.2</v>
      </c>
      <c r="F32" s="433"/>
      <c r="G32" s="498"/>
      <c r="N32" s="191"/>
    </row>
    <row r="33" spans="1:14" ht="20.100000000000001" customHeight="1" x14ac:dyDescent="0.25">
      <c r="A33" s="112" t="s">
        <v>5</v>
      </c>
      <c r="B33" s="471" t="s">
        <v>92</v>
      </c>
      <c r="C33" s="507">
        <v>3.5000000000000003E-2</v>
      </c>
      <c r="D33" s="507">
        <v>0.03</v>
      </c>
      <c r="E33" s="396">
        <f t="shared" si="1"/>
        <v>-0.50000000000000044</v>
      </c>
      <c r="F33" s="433"/>
      <c r="G33" s="498"/>
      <c r="N33" s="191"/>
    </row>
    <row r="34" spans="1:14" ht="20.100000000000001" customHeight="1" x14ac:dyDescent="0.25">
      <c r="A34" s="112" t="s">
        <v>6</v>
      </c>
      <c r="B34" s="471" t="s">
        <v>82</v>
      </c>
      <c r="C34" s="507">
        <v>2.3E-2</v>
      </c>
      <c r="D34" s="507">
        <v>0.03</v>
      </c>
      <c r="E34" s="396">
        <f t="shared" si="1"/>
        <v>0.7</v>
      </c>
      <c r="F34" s="433"/>
      <c r="G34" s="498"/>
      <c r="N34" s="191"/>
    </row>
    <row r="35" spans="1:14" ht="20.100000000000001" customHeight="1" x14ac:dyDescent="0.25">
      <c r="A35" s="112" t="s">
        <v>7</v>
      </c>
      <c r="B35" s="471" t="s">
        <v>53</v>
      </c>
      <c r="C35" s="507">
        <v>3.2000000000000001E-2</v>
      </c>
      <c r="D35" s="507">
        <v>2.9000000000000001E-2</v>
      </c>
      <c r="E35" s="396">
        <f t="shared" si="1"/>
        <v>-0.29999999999999993</v>
      </c>
      <c r="F35" s="433"/>
      <c r="G35" s="498"/>
      <c r="N35" s="191"/>
    </row>
    <row r="36" spans="1:14" ht="20.100000000000001" customHeight="1" x14ac:dyDescent="0.25">
      <c r="A36" s="112" t="s">
        <v>8</v>
      </c>
      <c r="B36" s="471" t="s">
        <v>49</v>
      </c>
      <c r="C36" s="507">
        <v>2.4E-2</v>
      </c>
      <c r="D36" s="507">
        <v>2.7E-2</v>
      </c>
      <c r="E36" s="396">
        <f t="shared" si="1"/>
        <v>0.29999999999999993</v>
      </c>
      <c r="F36" s="433"/>
      <c r="G36" s="498"/>
      <c r="N36" s="191"/>
    </row>
    <row r="37" spans="1:14" ht="20.100000000000001" customHeight="1" x14ac:dyDescent="0.25">
      <c r="A37" s="112" t="s">
        <v>9</v>
      </c>
      <c r="B37" s="471" t="s">
        <v>55</v>
      </c>
      <c r="C37" s="507">
        <v>2.1000000000000001E-2</v>
      </c>
      <c r="D37" s="507">
        <v>2.3E-2</v>
      </c>
      <c r="E37" s="396">
        <f t="shared" si="1"/>
        <v>0.19999999999999984</v>
      </c>
      <c r="F37" s="433"/>
      <c r="G37" s="498"/>
      <c r="N37" s="191"/>
    </row>
    <row r="38" spans="1:14" ht="20.100000000000001" customHeight="1" thickBot="1" x14ac:dyDescent="0.25">
      <c r="A38" s="117" t="s">
        <v>10</v>
      </c>
      <c r="B38" s="499" t="s">
        <v>295</v>
      </c>
      <c r="C38" s="508">
        <f>1-SUM(C28:C37)</f>
        <v>0.35299999999999987</v>
      </c>
      <c r="D38" s="508">
        <f>1-SUM(D28:D37)</f>
        <v>0.31699999999999984</v>
      </c>
      <c r="E38" s="484">
        <f t="shared" ref="E38" si="2">+(D38-C38)*100</f>
        <v>-3.6000000000000032</v>
      </c>
      <c r="F38" s="433"/>
      <c r="G38" s="498"/>
    </row>
    <row r="39" spans="1:14" ht="20.100000000000001" customHeight="1" x14ac:dyDescent="0.2">
      <c r="C39" s="339"/>
      <c r="D39" s="339"/>
      <c r="F39" s="497"/>
      <c r="G39" s="60"/>
    </row>
    <row r="40" spans="1:14" ht="20.100000000000001" customHeight="1" x14ac:dyDescent="0.2">
      <c r="A40" s="622" t="s">
        <v>292</v>
      </c>
      <c r="B40" s="622"/>
      <c r="C40" s="622"/>
      <c r="D40" s="622"/>
      <c r="E40" s="622"/>
      <c r="F40" s="497"/>
      <c r="G40" s="60"/>
    </row>
    <row r="41" spans="1:14" ht="20.100000000000001" customHeight="1" thickBot="1" x14ac:dyDescent="0.25">
      <c r="F41" s="497"/>
      <c r="G41" s="60"/>
    </row>
    <row r="42" spans="1:14" ht="20.100000000000001" customHeight="1" thickBot="1" x14ac:dyDescent="0.3">
      <c r="A42" s="496" t="s">
        <v>156</v>
      </c>
      <c r="B42" s="114" t="s">
        <v>294</v>
      </c>
      <c r="C42" s="25">
        <v>2016</v>
      </c>
      <c r="D42" s="25">
        <v>2017</v>
      </c>
      <c r="E42" s="183" t="s">
        <v>250</v>
      </c>
      <c r="F42" s="497"/>
      <c r="G42" s="60"/>
      <c r="I42" s="192"/>
      <c r="J42" s="192"/>
    </row>
    <row r="43" spans="1:14" ht="20.100000000000001" customHeight="1" x14ac:dyDescent="0.2">
      <c r="A43" s="108" t="s">
        <v>0</v>
      </c>
      <c r="B43" s="510" t="s">
        <v>79</v>
      </c>
      <c r="C43" s="511">
        <v>0.33700000000000002</v>
      </c>
      <c r="D43" s="512">
        <v>0.34899999999999998</v>
      </c>
      <c r="E43" s="513">
        <f t="shared" ref="E43:E53" si="3">+(D43-C43)*100</f>
        <v>1.1999999999999955</v>
      </c>
      <c r="F43" s="433"/>
      <c r="G43" s="500"/>
      <c r="I43" s="501"/>
      <c r="J43" s="501"/>
    </row>
    <row r="44" spans="1:14" ht="20.100000000000001" customHeight="1" x14ac:dyDescent="0.2">
      <c r="A44" s="112" t="s">
        <v>1</v>
      </c>
      <c r="B44" s="514" t="s">
        <v>50</v>
      </c>
      <c r="C44" s="515">
        <v>6.2E-2</v>
      </c>
      <c r="D44" s="516">
        <v>9.6000000000000002E-2</v>
      </c>
      <c r="E44" s="517">
        <f t="shared" si="3"/>
        <v>3.4000000000000004</v>
      </c>
      <c r="F44" s="433"/>
      <c r="G44" s="500"/>
      <c r="I44" s="501"/>
      <c r="J44" s="501"/>
    </row>
    <row r="45" spans="1:14" ht="20.100000000000001" customHeight="1" x14ac:dyDescent="0.2">
      <c r="A45" s="112" t="s">
        <v>2</v>
      </c>
      <c r="B45" s="514" t="s">
        <v>92</v>
      </c>
      <c r="C45" s="515">
        <v>8.1000000000000003E-2</v>
      </c>
      <c r="D45" s="516">
        <v>7.6999999999999999E-2</v>
      </c>
      <c r="E45" s="517">
        <f t="shared" si="3"/>
        <v>-0.40000000000000036</v>
      </c>
      <c r="F45" s="433"/>
      <c r="G45" s="500"/>
      <c r="I45" s="501"/>
      <c r="J45" s="501"/>
    </row>
    <row r="46" spans="1:14" ht="20.100000000000001" customHeight="1" x14ac:dyDescent="0.2">
      <c r="A46" s="112" t="s">
        <v>3</v>
      </c>
      <c r="B46" s="514" t="s">
        <v>49</v>
      </c>
      <c r="C46" s="515">
        <v>5.7000000000000002E-2</v>
      </c>
      <c r="D46" s="516">
        <v>6.9000000000000006E-2</v>
      </c>
      <c r="E46" s="517">
        <f t="shared" si="3"/>
        <v>1.2000000000000004</v>
      </c>
      <c r="F46" s="433"/>
      <c r="G46" s="500"/>
      <c r="I46" s="501"/>
      <c r="J46" s="501"/>
    </row>
    <row r="47" spans="1:14" ht="20.100000000000001" customHeight="1" x14ac:dyDescent="0.2">
      <c r="A47" s="112" t="s">
        <v>4</v>
      </c>
      <c r="B47" s="514" t="s">
        <v>45</v>
      </c>
      <c r="C47" s="515">
        <v>4.9000000000000002E-2</v>
      </c>
      <c r="D47" s="516">
        <v>4.9000000000000002E-2</v>
      </c>
      <c r="E47" s="517">
        <f t="shared" si="3"/>
        <v>0</v>
      </c>
      <c r="F47" s="433"/>
      <c r="G47" s="500"/>
      <c r="I47" s="501"/>
      <c r="J47" s="501"/>
    </row>
    <row r="48" spans="1:14" ht="20.100000000000001" customHeight="1" x14ac:dyDescent="0.2">
      <c r="A48" s="112" t="s">
        <v>5</v>
      </c>
      <c r="B48" s="514" t="s">
        <v>42</v>
      </c>
      <c r="C48" s="515">
        <v>4.5999999999999999E-2</v>
      </c>
      <c r="D48" s="516">
        <v>4.2999999999999997E-2</v>
      </c>
      <c r="E48" s="517">
        <f t="shared" si="3"/>
        <v>-0.30000000000000027</v>
      </c>
      <c r="F48" s="433"/>
      <c r="G48" s="500"/>
      <c r="I48" s="501"/>
      <c r="J48" s="501"/>
    </row>
    <row r="49" spans="1:10" ht="20.100000000000001" customHeight="1" x14ac:dyDescent="0.2">
      <c r="A49" s="112" t="s">
        <v>6</v>
      </c>
      <c r="B49" s="514" t="s">
        <v>46</v>
      </c>
      <c r="C49" s="515">
        <v>4.1000000000000002E-2</v>
      </c>
      <c r="D49" s="516">
        <v>0.04</v>
      </c>
      <c r="E49" s="517">
        <f t="shared" si="3"/>
        <v>-0.10000000000000009</v>
      </c>
      <c r="F49" s="433"/>
      <c r="G49" s="500"/>
      <c r="I49" s="501"/>
      <c r="J49" s="501"/>
    </row>
    <row r="50" spans="1:10" ht="20.100000000000001" customHeight="1" x14ac:dyDescent="0.2">
      <c r="A50" s="112" t="s">
        <v>7</v>
      </c>
      <c r="B50" s="514" t="s">
        <v>48</v>
      </c>
      <c r="C50" s="515">
        <v>5.8000000000000003E-2</v>
      </c>
      <c r="D50" s="516">
        <v>3.5000000000000003E-2</v>
      </c>
      <c r="E50" s="517">
        <f t="shared" si="3"/>
        <v>-2.2999999999999998</v>
      </c>
      <c r="F50" s="433"/>
      <c r="G50" s="500"/>
      <c r="I50" s="501"/>
      <c r="J50" s="501"/>
    </row>
    <row r="51" spans="1:10" ht="20.100000000000001" customHeight="1" x14ac:dyDescent="0.2">
      <c r="A51" s="112" t="s">
        <v>8</v>
      </c>
      <c r="B51" s="514" t="s">
        <v>81</v>
      </c>
      <c r="C51" s="515">
        <v>3.1E-2</v>
      </c>
      <c r="D51" s="516">
        <v>3.3000000000000002E-2</v>
      </c>
      <c r="E51" s="517">
        <f t="shared" si="3"/>
        <v>0.20000000000000018</v>
      </c>
      <c r="F51" s="433"/>
      <c r="G51" s="500"/>
      <c r="I51" s="501"/>
      <c r="J51" s="501"/>
    </row>
    <row r="52" spans="1:10" ht="20.100000000000001" customHeight="1" x14ac:dyDescent="0.2">
      <c r="A52" s="112" t="s">
        <v>9</v>
      </c>
      <c r="B52" s="514" t="s">
        <v>52</v>
      </c>
      <c r="C52" s="515">
        <v>1.4E-2</v>
      </c>
      <c r="D52" s="516">
        <v>0.03</v>
      </c>
      <c r="E52" s="517">
        <f t="shared" si="3"/>
        <v>1.6</v>
      </c>
      <c r="F52" s="433"/>
      <c r="G52" s="500"/>
      <c r="I52" s="501"/>
      <c r="J52" s="501"/>
    </row>
    <row r="53" spans="1:10" ht="20.100000000000001" customHeight="1" thickBot="1" x14ac:dyDescent="0.25">
      <c r="A53" s="117" t="s">
        <v>10</v>
      </c>
      <c r="B53" s="499" t="s">
        <v>295</v>
      </c>
      <c r="C53" s="518">
        <f>1-SUM(C43:C52)</f>
        <v>0.22399999999999975</v>
      </c>
      <c r="D53" s="519">
        <f>1-SUM(D43:D52)</f>
        <v>0.17899999999999983</v>
      </c>
      <c r="E53" s="520">
        <f t="shared" si="3"/>
        <v>-4.4999999999999929</v>
      </c>
      <c r="F53" s="433"/>
      <c r="G53" s="500"/>
    </row>
    <row r="54" spans="1:10" ht="20.100000000000001" customHeight="1" x14ac:dyDescent="0.2">
      <c r="A54" s="57"/>
      <c r="B54" s="57"/>
      <c r="F54" s="497"/>
      <c r="G54" s="60"/>
    </row>
    <row r="55" spans="1:10" ht="20.100000000000001" customHeight="1" x14ac:dyDescent="0.2">
      <c r="A55" s="623" t="s">
        <v>293</v>
      </c>
      <c r="B55" s="623"/>
      <c r="C55" s="623"/>
      <c r="D55" s="623"/>
      <c r="E55" s="623"/>
      <c r="F55" s="497"/>
      <c r="G55" s="60"/>
    </row>
    <row r="56" spans="1:10" ht="20.100000000000001" customHeight="1" thickBot="1" x14ac:dyDescent="0.25">
      <c r="F56" s="497"/>
      <c r="G56" s="60"/>
    </row>
    <row r="57" spans="1:10" ht="20.100000000000001" customHeight="1" thickBot="1" x14ac:dyDescent="0.3">
      <c r="A57" s="496" t="s">
        <v>156</v>
      </c>
      <c r="B57" s="114" t="s">
        <v>294</v>
      </c>
      <c r="C57" s="25">
        <v>2016</v>
      </c>
      <c r="D57" s="25">
        <v>2017</v>
      </c>
      <c r="E57" s="183" t="s">
        <v>250</v>
      </c>
      <c r="F57" s="497"/>
      <c r="G57" s="60"/>
      <c r="I57" s="194"/>
      <c r="J57" s="194"/>
    </row>
    <row r="58" spans="1:10" ht="20.100000000000001" customHeight="1" x14ac:dyDescent="0.25">
      <c r="A58" s="108" t="s">
        <v>0</v>
      </c>
      <c r="B58" s="510" t="s">
        <v>66</v>
      </c>
      <c r="C58" s="511">
        <v>0.33400000000000002</v>
      </c>
      <c r="D58" s="512">
        <v>0.32900000000000001</v>
      </c>
      <c r="E58" s="513">
        <f t="shared" ref="E58:E68" si="4">+(D58-C58)*100</f>
        <v>-0.50000000000000044</v>
      </c>
      <c r="F58" s="433"/>
      <c r="G58" s="500"/>
      <c r="I58" s="175"/>
      <c r="J58" s="175"/>
    </row>
    <row r="59" spans="1:10" ht="20.100000000000001" customHeight="1" x14ac:dyDescent="0.25">
      <c r="A59" s="112" t="s">
        <v>1</v>
      </c>
      <c r="B59" s="514" t="s">
        <v>83</v>
      </c>
      <c r="C59" s="515">
        <v>0.13400000000000001</v>
      </c>
      <c r="D59" s="516">
        <v>0.14399999999999999</v>
      </c>
      <c r="E59" s="517">
        <f t="shared" si="4"/>
        <v>0.99999999999999811</v>
      </c>
      <c r="F59" s="433"/>
      <c r="G59" s="500"/>
      <c r="I59" s="175"/>
      <c r="J59" s="175"/>
    </row>
    <row r="60" spans="1:10" ht="20.100000000000001" customHeight="1" x14ac:dyDescent="0.25">
      <c r="A60" s="112" t="s">
        <v>2</v>
      </c>
      <c r="B60" s="514" t="s">
        <v>69</v>
      </c>
      <c r="C60" s="515">
        <v>0.129</v>
      </c>
      <c r="D60" s="516">
        <v>0.13500000000000001</v>
      </c>
      <c r="E60" s="517">
        <f t="shared" si="4"/>
        <v>0.60000000000000053</v>
      </c>
      <c r="F60" s="433"/>
      <c r="G60" s="500"/>
      <c r="I60" s="175"/>
      <c r="J60" s="175"/>
    </row>
    <row r="61" spans="1:10" ht="20.100000000000001" customHeight="1" x14ac:dyDescent="0.25">
      <c r="A61" s="112" t="s">
        <v>3</v>
      </c>
      <c r="B61" s="514" t="s">
        <v>82</v>
      </c>
      <c r="C61" s="515">
        <v>3.9E-2</v>
      </c>
      <c r="D61" s="516">
        <v>4.9000000000000002E-2</v>
      </c>
      <c r="E61" s="517">
        <f t="shared" si="4"/>
        <v>1.0000000000000002</v>
      </c>
      <c r="F61" s="433"/>
      <c r="G61" s="500"/>
      <c r="I61" s="175"/>
      <c r="J61" s="175"/>
    </row>
    <row r="62" spans="1:10" ht="20.100000000000001" customHeight="1" x14ac:dyDescent="0.25">
      <c r="A62" s="112" t="s">
        <v>4</v>
      </c>
      <c r="B62" s="514" t="s">
        <v>53</v>
      </c>
      <c r="C62" s="515">
        <v>5.6000000000000001E-2</v>
      </c>
      <c r="D62" s="516">
        <v>4.9000000000000002E-2</v>
      </c>
      <c r="E62" s="517">
        <f t="shared" si="4"/>
        <v>-0.7</v>
      </c>
      <c r="F62" s="433"/>
      <c r="G62" s="500"/>
      <c r="I62" s="175"/>
      <c r="J62" s="175"/>
    </row>
    <row r="63" spans="1:10" ht="20.100000000000001" customHeight="1" x14ac:dyDescent="0.25">
      <c r="A63" s="112" t="s">
        <v>5</v>
      </c>
      <c r="B63" s="514" t="s">
        <v>55</v>
      </c>
      <c r="C63" s="515">
        <v>3.6999999999999998E-2</v>
      </c>
      <c r="D63" s="516">
        <v>3.6999999999999998E-2</v>
      </c>
      <c r="E63" s="517">
        <f t="shared" si="4"/>
        <v>0</v>
      </c>
      <c r="F63" s="433"/>
      <c r="G63" s="500"/>
      <c r="I63" s="175"/>
      <c r="J63" s="175"/>
    </row>
    <row r="64" spans="1:10" ht="20.100000000000001" customHeight="1" x14ac:dyDescent="0.25">
      <c r="A64" s="112" t="s">
        <v>6</v>
      </c>
      <c r="B64" s="514" t="s">
        <v>84</v>
      </c>
      <c r="C64" s="515">
        <v>4.3999999999999997E-2</v>
      </c>
      <c r="D64" s="516">
        <v>3.5999999999999997E-2</v>
      </c>
      <c r="E64" s="517">
        <f t="shared" si="4"/>
        <v>-0.8</v>
      </c>
      <c r="F64" s="433"/>
      <c r="G64" s="500"/>
      <c r="I64" s="175"/>
      <c r="J64" s="175"/>
    </row>
    <row r="65" spans="1:10" ht="20.100000000000001" customHeight="1" x14ac:dyDescent="0.25">
      <c r="A65" s="112" t="s">
        <v>7</v>
      </c>
      <c r="B65" s="514" t="s">
        <v>68</v>
      </c>
      <c r="C65" s="515">
        <v>3.5000000000000003E-2</v>
      </c>
      <c r="D65" s="516">
        <v>0.03</v>
      </c>
      <c r="E65" s="517">
        <f t="shared" si="4"/>
        <v>-0.50000000000000044</v>
      </c>
      <c r="F65" s="433"/>
      <c r="G65" s="500"/>
      <c r="I65" s="175"/>
      <c r="J65" s="175"/>
    </row>
    <row r="66" spans="1:10" ht="20.100000000000001" customHeight="1" x14ac:dyDescent="0.25">
      <c r="A66" s="112" t="s">
        <v>8</v>
      </c>
      <c r="B66" s="514" t="s">
        <v>63</v>
      </c>
      <c r="C66" s="515">
        <v>2.3E-2</v>
      </c>
      <c r="D66" s="516">
        <v>2.7E-2</v>
      </c>
      <c r="E66" s="517">
        <f t="shared" si="4"/>
        <v>0.4</v>
      </c>
      <c r="F66" s="433"/>
      <c r="G66" s="500"/>
      <c r="I66" s="175"/>
      <c r="J66" s="175"/>
    </row>
    <row r="67" spans="1:10" ht="20.100000000000001" customHeight="1" x14ac:dyDescent="0.25">
      <c r="A67" s="112" t="s">
        <v>9</v>
      </c>
      <c r="B67" s="514" t="s">
        <v>61</v>
      </c>
      <c r="C67" s="515">
        <v>2.7E-2</v>
      </c>
      <c r="D67" s="516">
        <v>2.4E-2</v>
      </c>
      <c r="E67" s="517">
        <f t="shared" si="4"/>
        <v>-0.29999999999999993</v>
      </c>
      <c r="F67" s="433"/>
      <c r="G67" s="500"/>
      <c r="I67" s="175"/>
      <c r="J67" s="175"/>
    </row>
    <row r="68" spans="1:10" ht="20.100000000000001" customHeight="1" thickBot="1" x14ac:dyDescent="0.25">
      <c r="A68" s="117" t="s">
        <v>10</v>
      </c>
      <c r="B68" s="499" t="s">
        <v>295</v>
      </c>
      <c r="C68" s="518">
        <f>1-SUM(C58:C67)</f>
        <v>0.14199999999999979</v>
      </c>
      <c r="D68" s="519">
        <f>1-SUM(D58:D67)</f>
        <v>0.13999999999999979</v>
      </c>
      <c r="E68" s="520">
        <f t="shared" si="4"/>
        <v>-0.20000000000000018</v>
      </c>
      <c r="F68" s="433"/>
      <c r="G68" s="500"/>
    </row>
    <row r="69" spans="1:10" x14ac:dyDescent="0.2">
      <c r="F69" s="57"/>
      <c r="G69" s="102"/>
    </row>
    <row r="70" spans="1:10" x14ac:dyDescent="0.2">
      <c r="B70" s="224"/>
      <c r="C70" s="339"/>
      <c r="D70" s="339"/>
      <c r="F70" s="57"/>
      <c r="G70" s="102"/>
    </row>
  </sheetData>
  <mergeCells count="7">
    <mergeCell ref="A2:E2"/>
    <mergeCell ref="A12:E12"/>
    <mergeCell ref="A25:E25"/>
    <mergeCell ref="A40:E40"/>
    <mergeCell ref="A55:E55"/>
    <mergeCell ref="C4:D4"/>
    <mergeCell ref="C14:D14"/>
  </mergeCells>
  <conditionalFormatting sqref="G6:G10 F12:G12 G16:G68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r:id="rId1"/>
  <headerFooter alignWithMargins="0">
    <oddHeader>&amp;C&amp;A</oddHeader>
  </headerFooter>
  <rowBreaks count="1" manualBreakCount="1">
    <brk id="39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pageSetUpPr fitToPage="1"/>
  </sheetPr>
  <dimension ref="A1:L61"/>
  <sheetViews>
    <sheetView zoomScale="80" zoomScaleNormal="80" zoomScaleSheetLayoutView="80" workbookViewId="0">
      <selection sqref="A1:L1"/>
    </sheetView>
  </sheetViews>
  <sheetFormatPr defaultRowHeight="12.75" x14ac:dyDescent="0.2"/>
  <cols>
    <col min="1" max="1" width="9.7109375" style="45" customWidth="1"/>
    <col min="2" max="2" width="72.42578125" style="45" customWidth="1"/>
    <col min="3" max="12" width="12" style="45" bestFit="1" customWidth="1"/>
    <col min="13" max="16384" width="9.140625" style="45"/>
  </cols>
  <sheetData>
    <row r="1" spans="1:12" ht="16.5" customHeight="1" x14ac:dyDescent="0.25">
      <c r="A1" s="627" t="s">
        <v>329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x14ac:dyDescent="0.2">
      <c r="B2" s="46"/>
      <c r="C2" s="47"/>
      <c r="D2" s="47"/>
    </row>
    <row r="3" spans="1:12" ht="13.5" thickBot="1" x14ac:dyDescent="0.25">
      <c r="A3" s="48"/>
      <c r="B3" s="48"/>
      <c r="C3" s="48"/>
      <c r="D3" s="48"/>
      <c r="E3" s="48"/>
      <c r="F3" s="48"/>
      <c r="G3" s="49"/>
    </row>
    <row r="4" spans="1:12" ht="13.5" thickBot="1" x14ac:dyDescent="0.25">
      <c r="A4" s="127"/>
      <c r="B4" s="205" t="s">
        <v>296</v>
      </c>
      <c r="C4" s="521">
        <v>2008</v>
      </c>
      <c r="D4" s="521">
        <v>2009</v>
      </c>
      <c r="E4" s="521">
        <v>2010</v>
      </c>
      <c r="F4" s="521">
        <v>2011</v>
      </c>
      <c r="G4" s="521">
        <v>2012</v>
      </c>
      <c r="H4" s="521">
        <v>2013</v>
      </c>
      <c r="I4" s="521">
        <v>2014</v>
      </c>
      <c r="J4" s="521">
        <v>2015</v>
      </c>
      <c r="K4" s="521">
        <v>2016</v>
      </c>
      <c r="L4" s="521">
        <v>2017</v>
      </c>
    </row>
    <row r="5" spans="1:12" x14ac:dyDescent="0.2">
      <c r="A5" s="127"/>
      <c r="B5" s="127"/>
      <c r="C5" s="127"/>
      <c r="D5" s="128"/>
      <c r="E5" s="127"/>
      <c r="F5" s="128"/>
      <c r="G5" s="128"/>
      <c r="H5" s="128"/>
      <c r="I5" s="128"/>
      <c r="J5" s="128"/>
      <c r="K5" s="128"/>
      <c r="L5" s="128"/>
    </row>
    <row r="6" spans="1:12" x14ac:dyDescent="0.2">
      <c r="A6" s="127"/>
      <c r="B6" s="129" t="s">
        <v>299</v>
      </c>
      <c r="C6" s="127"/>
      <c r="D6" s="128"/>
      <c r="E6" s="127"/>
      <c r="F6" s="128"/>
      <c r="G6" s="128"/>
      <c r="H6" s="128"/>
      <c r="I6" s="128"/>
      <c r="J6" s="128"/>
      <c r="K6" s="128"/>
      <c r="L6" s="128"/>
    </row>
    <row r="7" spans="1:12" x14ac:dyDescent="0.2">
      <c r="A7" s="127"/>
      <c r="B7" s="130" t="s">
        <v>162</v>
      </c>
      <c r="C7" s="127">
        <v>32</v>
      </c>
      <c r="D7" s="127">
        <v>30</v>
      </c>
      <c r="E7" s="127">
        <v>30</v>
      </c>
      <c r="F7" s="127">
        <v>28</v>
      </c>
      <c r="G7" s="127">
        <v>28</v>
      </c>
      <c r="H7" s="127">
        <v>27</v>
      </c>
      <c r="I7" s="127">
        <v>26</v>
      </c>
      <c r="J7" s="127">
        <v>27</v>
      </c>
      <c r="K7" s="127">
        <v>27</v>
      </c>
      <c r="L7" s="127">
        <f>+K7</f>
        <v>27</v>
      </c>
    </row>
    <row r="8" spans="1:12" x14ac:dyDescent="0.2">
      <c r="A8" s="127"/>
      <c r="B8" s="130" t="s">
        <v>161</v>
      </c>
      <c r="C8" s="127">
        <v>35</v>
      </c>
      <c r="D8" s="127">
        <v>36</v>
      </c>
      <c r="E8" s="127">
        <v>35</v>
      </c>
      <c r="F8" s="127">
        <v>33</v>
      </c>
      <c r="G8" s="127">
        <v>31</v>
      </c>
      <c r="H8" s="127">
        <v>31</v>
      </c>
      <c r="I8" s="127">
        <v>30</v>
      </c>
      <c r="J8" s="127">
        <v>30</v>
      </c>
      <c r="K8" s="127">
        <v>34</v>
      </c>
      <c r="L8" s="127">
        <f>+K8</f>
        <v>34</v>
      </c>
    </row>
    <row r="9" spans="1:12" x14ac:dyDescent="0.2">
      <c r="A9" s="131"/>
      <c r="B9" s="131" t="s">
        <v>164</v>
      </c>
      <c r="C9" s="131">
        <v>67</v>
      </c>
      <c r="D9" s="131">
        <v>66</v>
      </c>
      <c r="E9" s="131">
        <v>65</v>
      </c>
      <c r="F9" s="131">
        <v>61</v>
      </c>
      <c r="G9" s="131">
        <v>59</v>
      </c>
      <c r="H9" s="131">
        <v>58</v>
      </c>
      <c r="I9" s="131">
        <v>56</v>
      </c>
      <c r="J9" s="131">
        <f>SUM(J7:J8)</f>
        <v>57</v>
      </c>
      <c r="K9" s="131">
        <f>SUM(K7:K8)</f>
        <v>61</v>
      </c>
      <c r="L9" s="131">
        <f>SUM(L7:L8)</f>
        <v>61</v>
      </c>
    </row>
    <row r="10" spans="1:12" s="49" customFormat="1" x14ac:dyDescent="0.2">
      <c r="A10" s="127"/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x14ac:dyDescent="0.2">
      <c r="A11" s="127"/>
      <c r="B11" s="129" t="s">
        <v>330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2">
      <c r="A12" s="127"/>
      <c r="B12" s="130" t="s">
        <v>162</v>
      </c>
      <c r="C12" s="133">
        <v>2842</v>
      </c>
      <c r="D12" s="133">
        <v>2850</v>
      </c>
      <c r="E12" s="133">
        <v>3050</v>
      </c>
      <c r="F12" s="133">
        <v>3031</v>
      </c>
      <c r="G12" s="133">
        <v>2966</v>
      </c>
      <c r="H12" s="133">
        <v>2944</v>
      </c>
      <c r="I12" s="133">
        <v>3003</v>
      </c>
      <c r="J12" s="134">
        <v>2953</v>
      </c>
      <c r="K12" s="134">
        <v>2974</v>
      </c>
      <c r="L12" s="134">
        <v>2918</v>
      </c>
    </row>
    <row r="13" spans="1:12" x14ac:dyDescent="0.2">
      <c r="A13" s="127"/>
      <c r="B13" s="130" t="s">
        <v>161</v>
      </c>
      <c r="C13" s="133">
        <v>3095</v>
      </c>
      <c r="D13" s="133">
        <v>3058</v>
      </c>
      <c r="E13" s="133">
        <v>3242</v>
      </c>
      <c r="F13" s="133">
        <v>2894</v>
      </c>
      <c r="G13" s="133">
        <v>2631</v>
      </c>
      <c r="H13" s="133">
        <v>2554</v>
      </c>
      <c r="I13" s="133">
        <v>2601</v>
      </c>
      <c r="J13" s="133">
        <v>2782</v>
      </c>
      <c r="K13" s="133">
        <v>3264</v>
      </c>
      <c r="L13" s="133">
        <v>3308</v>
      </c>
    </row>
    <row r="14" spans="1:12" x14ac:dyDescent="0.2">
      <c r="A14" s="131"/>
      <c r="B14" s="131" t="s">
        <v>164</v>
      </c>
      <c r="C14" s="135">
        <f>+C13+C12</f>
        <v>5937</v>
      </c>
      <c r="D14" s="135">
        <f t="shared" ref="D14:L14" si="0">+D13+D12</f>
        <v>5908</v>
      </c>
      <c r="E14" s="135">
        <f t="shared" si="0"/>
        <v>6292</v>
      </c>
      <c r="F14" s="135">
        <f t="shared" si="0"/>
        <v>5925</v>
      </c>
      <c r="G14" s="135">
        <f t="shared" si="0"/>
        <v>5597</v>
      </c>
      <c r="H14" s="135">
        <f t="shared" si="0"/>
        <v>5498</v>
      </c>
      <c r="I14" s="135">
        <f t="shared" si="0"/>
        <v>5604</v>
      </c>
      <c r="J14" s="135">
        <f t="shared" si="0"/>
        <v>5735</v>
      </c>
      <c r="K14" s="135">
        <f t="shared" si="0"/>
        <v>6238</v>
      </c>
      <c r="L14" s="135">
        <f t="shared" si="0"/>
        <v>6226</v>
      </c>
    </row>
    <row r="15" spans="1:12" s="49" customFormat="1" x14ac:dyDescent="0.2">
      <c r="A15" s="127"/>
      <c r="B15" s="127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x14ac:dyDescent="0.2">
      <c r="A16" s="127"/>
      <c r="B16" s="129" t="s">
        <v>300</v>
      </c>
      <c r="C16" s="127"/>
      <c r="D16" s="127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">
      <c r="A17" s="131"/>
      <c r="B17" s="136"/>
      <c r="C17" s="522">
        <v>0.78600000000000003</v>
      </c>
      <c r="D17" s="137">
        <v>0.82199999999999995</v>
      </c>
      <c r="E17" s="137">
        <v>0.77400000000000002</v>
      </c>
      <c r="F17" s="137">
        <v>0.77100000000000002</v>
      </c>
      <c r="G17" s="137">
        <v>0.77700000000000002</v>
      </c>
      <c r="H17" s="137">
        <v>0.78500000000000003</v>
      </c>
      <c r="I17" s="137">
        <v>0.69599999999999995</v>
      </c>
      <c r="J17" s="137">
        <v>0.69499999999999995</v>
      </c>
      <c r="K17" s="137">
        <v>0.65500000000000003</v>
      </c>
      <c r="L17" s="137">
        <v>0.64400000000000002</v>
      </c>
    </row>
    <row r="18" spans="1:12" x14ac:dyDescent="0.2">
      <c r="A18" s="127"/>
      <c r="B18" s="138"/>
      <c r="C18" s="138"/>
      <c r="D18" s="13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">
      <c r="A19" s="127"/>
      <c r="B19" s="129" t="s">
        <v>331</v>
      </c>
      <c r="C19" s="127"/>
      <c r="D19" s="127"/>
      <c r="E19" s="128"/>
      <c r="F19" s="128"/>
      <c r="G19" s="128"/>
      <c r="H19" s="128"/>
      <c r="I19" s="128"/>
      <c r="J19" s="128"/>
      <c r="K19" s="128"/>
      <c r="L19" s="128"/>
    </row>
    <row r="20" spans="1:12" x14ac:dyDescent="0.2">
      <c r="A20" s="127"/>
      <c r="B20" s="130" t="s">
        <v>162</v>
      </c>
      <c r="C20" s="133">
        <v>44245</v>
      </c>
      <c r="D20" s="133">
        <v>33209</v>
      </c>
      <c r="E20" s="133">
        <v>34440</v>
      </c>
      <c r="F20" s="133">
        <v>33465</v>
      </c>
      <c r="G20" s="133">
        <v>36878</v>
      </c>
      <c r="H20" s="133">
        <v>31413</v>
      </c>
      <c r="I20" s="133">
        <v>28803</v>
      </c>
      <c r="J20" s="133">
        <v>27907</v>
      </c>
      <c r="K20" s="133">
        <v>24323</v>
      </c>
      <c r="L20" s="133">
        <v>24561</v>
      </c>
    </row>
    <row r="21" spans="1:12" x14ac:dyDescent="0.2">
      <c r="A21" s="127"/>
      <c r="B21" s="130" t="s">
        <v>161</v>
      </c>
      <c r="C21" s="133">
        <v>23104</v>
      </c>
      <c r="D21" s="133">
        <v>22907</v>
      </c>
      <c r="E21" s="133">
        <v>24934</v>
      </c>
      <c r="F21" s="133">
        <v>26589</v>
      </c>
      <c r="G21" s="133">
        <v>26612</v>
      </c>
      <c r="H21" s="133">
        <v>26729</v>
      </c>
      <c r="I21" s="133">
        <v>26385</v>
      </c>
      <c r="J21" s="133">
        <v>27960</v>
      </c>
      <c r="K21" s="133">
        <v>32675</v>
      </c>
      <c r="L21" s="133">
        <v>37793</v>
      </c>
    </row>
    <row r="22" spans="1:12" x14ac:dyDescent="0.2">
      <c r="A22" s="131"/>
      <c r="B22" s="131" t="s">
        <v>164</v>
      </c>
      <c r="C22" s="135">
        <f t="shared" ref="C22:L22" si="1">SUM(C20:C21)</f>
        <v>67349</v>
      </c>
      <c r="D22" s="135">
        <f t="shared" si="1"/>
        <v>56116</v>
      </c>
      <c r="E22" s="135">
        <f t="shared" si="1"/>
        <v>59374</v>
      </c>
      <c r="F22" s="135">
        <f t="shared" si="1"/>
        <v>60054</v>
      </c>
      <c r="G22" s="135">
        <f t="shared" si="1"/>
        <v>63490</v>
      </c>
      <c r="H22" s="135">
        <f t="shared" si="1"/>
        <v>58142</v>
      </c>
      <c r="I22" s="135">
        <f t="shared" si="1"/>
        <v>55188</v>
      </c>
      <c r="J22" s="135">
        <f t="shared" si="1"/>
        <v>55867</v>
      </c>
      <c r="K22" s="135">
        <f t="shared" si="1"/>
        <v>56998</v>
      </c>
      <c r="L22" s="135">
        <f t="shared" si="1"/>
        <v>62354</v>
      </c>
    </row>
    <row r="23" spans="1:12" x14ac:dyDescent="0.2">
      <c r="A23" s="127"/>
      <c r="B23" s="127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2" x14ac:dyDescent="0.2">
      <c r="A24" s="127"/>
      <c r="B24" s="129" t="s">
        <v>332</v>
      </c>
      <c r="C24" s="127"/>
      <c r="D24" s="127"/>
      <c r="E24" s="128"/>
      <c r="F24" s="128"/>
      <c r="G24" s="128"/>
      <c r="H24" s="128"/>
      <c r="I24" s="128"/>
      <c r="J24" s="128"/>
      <c r="K24" s="128"/>
      <c r="L24" s="128"/>
    </row>
    <row r="25" spans="1:12" x14ac:dyDescent="0.2">
      <c r="A25" s="127"/>
      <c r="B25" s="130" t="s">
        <v>162</v>
      </c>
      <c r="C25" s="133">
        <v>22006</v>
      </c>
      <c r="D25" s="133">
        <v>30391</v>
      </c>
      <c r="E25" s="133">
        <v>24777.8</v>
      </c>
      <c r="F25" s="133">
        <v>27406.3</v>
      </c>
      <c r="G25" s="133">
        <v>26273</v>
      </c>
      <c r="H25" s="133">
        <v>23199.599999999999</v>
      </c>
      <c r="I25" s="133">
        <v>20455.599999999999</v>
      </c>
      <c r="J25" s="133">
        <v>19633.3</v>
      </c>
      <c r="K25" s="133">
        <v>18651</v>
      </c>
      <c r="L25" s="133">
        <v>20355</v>
      </c>
    </row>
    <row r="26" spans="1:12" x14ac:dyDescent="0.2">
      <c r="A26" s="127"/>
      <c r="B26" s="130" t="s">
        <v>161</v>
      </c>
      <c r="C26" s="133">
        <v>11280</v>
      </c>
      <c r="D26" s="133">
        <v>13558</v>
      </c>
      <c r="E26" s="133">
        <v>15638.6</v>
      </c>
      <c r="F26" s="133">
        <v>14444.3</v>
      </c>
      <c r="G26" s="133">
        <v>14240</v>
      </c>
      <c r="H26" s="133">
        <v>13779.8</v>
      </c>
      <c r="I26" s="133">
        <v>13876.8</v>
      </c>
      <c r="J26" s="133">
        <v>15896.36</v>
      </c>
      <c r="K26" s="133">
        <v>18758</v>
      </c>
      <c r="L26" s="133">
        <v>19485</v>
      </c>
    </row>
    <row r="27" spans="1:12" x14ac:dyDescent="0.2">
      <c r="A27" s="131"/>
      <c r="B27" s="131" t="s">
        <v>164</v>
      </c>
      <c r="C27" s="133">
        <f t="shared" ref="C27:L27" si="2">SUM(C25:C26)</f>
        <v>33286</v>
      </c>
      <c r="D27" s="133">
        <f t="shared" si="2"/>
        <v>43949</v>
      </c>
      <c r="E27" s="133">
        <f t="shared" si="2"/>
        <v>40416.400000000001</v>
      </c>
      <c r="F27" s="135">
        <f t="shared" si="2"/>
        <v>41850.6</v>
      </c>
      <c r="G27" s="135">
        <f t="shared" si="2"/>
        <v>40513</v>
      </c>
      <c r="H27" s="135">
        <f t="shared" si="2"/>
        <v>36979.399999999994</v>
      </c>
      <c r="I27" s="135">
        <f t="shared" si="2"/>
        <v>34332.399999999994</v>
      </c>
      <c r="J27" s="135">
        <f t="shared" si="2"/>
        <v>35529.660000000003</v>
      </c>
      <c r="K27" s="135">
        <f t="shared" si="2"/>
        <v>37409</v>
      </c>
      <c r="L27" s="135">
        <f t="shared" si="2"/>
        <v>39840</v>
      </c>
    </row>
    <row r="28" spans="1:12" s="49" customFormat="1" x14ac:dyDescent="0.2">
      <c r="A28" s="127"/>
      <c r="B28" s="127"/>
      <c r="C28" s="139"/>
      <c r="D28" s="139"/>
      <c r="E28" s="139"/>
      <c r="F28" s="132"/>
      <c r="G28" s="132"/>
      <c r="H28" s="132"/>
      <c r="I28" s="132"/>
      <c r="J28" s="132"/>
      <c r="K28" s="132"/>
      <c r="L28" s="132"/>
    </row>
    <row r="29" spans="1:12" x14ac:dyDescent="0.2">
      <c r="A29" s="127"/>
      <c r="B29" s="129" t="s">
        <v>301</v>
      </c>
      <c r="C29" s="133"/>
      <c r="D29" s="127"/>
      <c r="E29" s="128"/>
      <c r="F29" s="128"/>
      <c r="G29" s="128"/>
      <c r="H29" s="128"/>
      <c r="I29" s="128"/>
      <c r="J29" s="128"/>
      <c r="K29" s="128"/>
      <c r="L29" s="128"/>
    </row>
    <row r="30" spans="1:12" x14ac:dyDescent="0.2">
      <c r="A30" s="127"/>
      <c r="B30" s="130" t="s">
        <v>162</v>
      </c>
      <c r="C30" s="133">
        <v>1161</v>
      </c>
      <c r="D30" s="133">
        <v>870.6</v>
      </c>
      <c r="E30" s="133">
        <v>902.3</v>
      </c>
      <c r="F30" s="133">
        <v>869</v>
      </c>
      <c r="G30" s="133">
        <v>956.8</v>
      </c>
      <c r="H30" s="133">
        <v>816</v>
      </c>
      <c r="I30" s="133">
        <v>748</v>
      </c>
      <c r="J30" s="133">
        <v>726</v>
      </c>
      <c r="K30" s="133">
        <v>633</v>
      </c>
      <c r="L30" s="133">
        <v>639</v>
      </c>
    </row>
    <row r="31" spans="1:12" x14ac:dyDescent="0.2">
      <c r="A31" s="127"/>
      <c r="B31" s="130" t="s">
        <v>161</v>
      </c>
      <c r="C31" s="133">
        <v>606</v>
      </c>
      <c r="D31" s="133">
        <v>600.79999999999995</v>
      </c>
      <c r="E31" s="133">
        <v>653.29999999999995</v>
      </c>
      <c r="F31" s="133">
        <v>690</v>
      </c>
      <c r="G31" s="133">
        <v>690.7</v>
      </c>
      <c r="H31" s="133">
        <v>694</v>
      </c>
      <c r="I31" s="133">
        <v>686</v>
      </c>
      <c r="J31" s="133">
        <v>727</v>
      </c>
      <c r="K31" s="133">
        <v>850</v>
      </c>
      <c r="L31" s="133">
        <v>984</v>
      </c>
    </row>
    <row r="32" spans="1:12" x14ac:dyDescent="0.2">
      <c r="A32" s="131"/>
      <c r="B32" s="131" t="s">
        <v>164</v>
      </c>
      <c r="C32" s="133">
        <f t="shared" ref="C32:K32" si="3">SUM(C30:C31)</f>
        <v>1767</v>
      </c>
      <c r="D32" s="133">
        <f t="shared" si="3"/>
        <v>1471.4</v>
      </c>
      <c r="E32" s="133">
        <f t="shared" si="3"/>
        <v>1555.6</v>
      </c>
      <c r="F32" s="133">
        <f t="shared" si="3"/>
        <v>1559</v>
      </c>
      <c r="G32" s="133">
        <f t="shared" si="3"/>
        <v>1647.5</v>
      </c>
      <c r="H32" s="133">
        <f t="shared" si="3"/>
        <v>1510</v>
      </c>
      <c r="I32" s="133">
        <f t="shared" si="3"/>
        <v>1434</v>
      </c>
      <c r="J32" s="133">
        <f t="shared" si="3"/>
        <v>1453</v>
      </c>
      <c r="K32" s="133">
        <f t="shared" si="3"/>
        <v>1483</v>
      </c>
      <c r="L32" s="133">
        <f>SUM(L30:L31)</f>
        <v>1623</v>
      </c>
    </row>
    <row r="33" spans="1:12" x14ac:dyDescent="0.2">
      <c r="A33" s="127"/>
      <c r="B33" s="127"/>
      <c r="C33" s="139"/>
      <c r="D33" s="139"/>
      <c r="E33" s="139"/>
      <c r="F33" s="139"/>
      <c r="G33" s="139"/>
      <c r="H33" s="139"/>
      <c r="I33" s="139"/>
      <c r="J33" s="139"/>
      <c r="K33" s="139"/>
      <c r="L33" s="139"/>
    </row>
    <row r="34" spans="1:12" x14ac:dyDescent="0.2">
      <c r="A34" s="127"/>
      <c r="B34" s="129" t="s">
        <v>333</v>
      </c>
      <c r="C34" s="127"/>
      <c r="D34" s="127"/>
      <c r="E34" s="128"/>
      <c r="F34" s="128"/>
      <c r="G34" s="128"/>
      <c r="H34" s="128"/>
      <c r="I34" s="128"/>
      <c r="J34" s="128"/>
      <c r="K34" s="128"/>
      <c r="L34" s="128"/>
    </row>
    <row r="35" spans="1:12" x14ac:dyDescent="0.2">
      <c r="A35" s="127"/>
      <c r="B35" s="208" t="s">
        <v>304</v>
      </c>
      <c r="C35" s="133">
        <f t="shared" ref="C35:I35" si="4">+C37+C36</f>
        <v>91759</v>
      </c>
      <c r="D35" s="133">
        <f t="shared" si="4"/>
        <v>91892.6</v>
      </c>
      <c r="E35" s="133">
        <f t="shared" si="4"/>
        <v>98324</v>
      </c>
      <c r="F35" s="133">
        <f t="shared" si="4"/>
        <v>89105</v>
      </c>
      <c r="G35" s="133">
        <f t="shared" si="4"/>
        <v>95691</v>
      </c>
      <c r="H35" s="133">
        <f t="shared" si="4"/>
        <v>95745</v>
      </c>
      <c r="I35" s="133">
        <f t="shared" si="4"/>
        <v>99639</v>
      </c>
      <c r="J35" s="133">
        <f>+J37+J36</f>
        <v>98588.4</v>
      </c>
      <c r="K35" s="133">
        <f t="shared" ref="K35:L35" si="5">+K37+K36</f>
        <v>99782.3</v>
      </c>
      <c r="L35" s="133">
        <f t="shared" si="5"/>
        <v>99783</v>
      </c>
    </row>
    <row r="36" spans="1:12" x14ac:dyDescent="0.2">
      <c r="A36" s="127"/>
      <c r="B36" s="208" t="s">
        <v>302</v>
      </c>
      <c r="C36" s="133">
        <v>61859</v>
      </c>
      <c r="D36" s="133">
        <v>55439</v>
      </c>
      <c r="E36" s="133">
        <v>55634</v>
      </c>
      <c r="F36" s="133">
        <v>49718</v>
      </c>
      <c r="G36" s="133">
        <v>49963</v>
      </c>
      <c r="H36" s="133">
        <v>45680</v>
      </c>
      <c r="I36" s="133">
        <v>45393</v>
      </c>
      <c r="J36" s="133">
        <v>42376</v>
      </c>
      <c r="K36" s="133">
        <v>41652</v>
      </c>
      <c r="L36" s="133">
        <v>40655</v>
      </c>
    </row>
    <row r="37" spans="1:12" ht="15" customHeight="1" x14ac:dyDescent="0.2">
      <c r="A37" s="127"/>
      <c r="B37" s="209" t="s">
        <v>303</v>
      </c>
      <c r="C37" s="133">
        <v>29900</v>
      </c>
      <c r="D37" s="133">
        <v>36453.599999999999</v>
      </c>
      <c r="E37" s="133">
        <v>42690</v>
      </c>
      <c r="F37" s="133">
        <v>39387</v>
      </c>
      <c r="G37" s="133">
        <v>45728</v>
      </c>
      <c r="H37" s="133">
        <v>50065</v>
      </c>
      <c r="I37" s="133">
        <v>54246</v>
      </c>
      <c r="J37" s="133">
        <v>56212.4</v>
      </c>
      <c r="K37" s="133">
        <v>58130.3</v>
      </c>
      <c r="L37" s="133">
        <v>59128</v>
      </c>
    </row>
    <row r="38" spans="1:12" x14ac:dyDescent="0.2">
      <c r="A38" s="127"/>
      <c r="B38" s="180" t="s">
        <v>161</v>
      </c>
      <c r="C38" s="133">
        <v>50635</v>
      </c>
      <c r="D38" s="133">
        <v>47215.8</v>
      </c>
      <c r="E38" s="133">
        <v>45523</v>
      </c>
      <c r="F38" s="133">
        <v>47793</v>
      </c>
      <c r="G38" s="133">
        <v>52766</v>
      </c>
      <c r="H38" s="133">
        <v>53589</v>
      </c>
      <c r="I38" s="133">
        <v>59397</v>
      </c>
      <c r="J38" s="133">
        <v>63391.4</v>
      </c>
      <c r="K38" s="133">
        <v>64383.3</v>
      </c>
      <c r="L38" s="133">
        <v>72017</v>
      </c>
    </row>
    <row r="39" spans="1:12" x14ac:dyDescent="0.2">
      <c r="A39" s="131"/>
      <c r="B39" s="136" t="s">
        <v>164</v>
      </c>
      <c r="C39" s="179">
        <f t="shared" ref="C39:L39" si="6">+C35+C38</f>
        <v>142394</v>
      </c>
      <c r="D39" s="179">
        <f t="shared" si="6"/>
        <v>139108.40000000002</v>
      </c>
      <c r="E39" s="179">
        <f t="shared" si="6"/>
        <v>143847</v>
      </c>
      <c r="F39" s="179">
        <f t="shared" si="6"/>
        <v>136898</v>
      </c>
      <c r="G39" s="179">
        <f t="shared" si="6"/>
        <v>148457</v>
      </c>
      <c r="H39" s="179">
        <f t="shared" si="6"/>
        <v>149334</v>
      </c>
      <c r="I39" s="179">
        <f t="shared" si="6"/>
        <v>159036</v>
      </c>
      <c r="J39" s="179">
        <f t="shared" si="6"/>
        <v>161979.79999999999</v>
      </c>
      <c r="K39" s="179">
        <f t="shared" si="6"/>
        <v>164165.6</v>
      </c>
      <c r="L39" s="179">
        <f t="shared" si="6"/>
        <v>171800</v>
      </c>
    </row>
    <row r="40" spans="1:12" x14ac:dyDescent="0.2">
      <c r="A40" s="127"/>
      <c r="B40" s="127"/>
      <c r="C40" s="13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18" customHeight="1" x14ac:dyDescent="0.2">
      <c r="A41" s="128"/>
      <c r="B41" s="626" t="s">
        <v>320</v>
      </c>
      <c r="C41" s="626"/>
      <c r="D41" s="626"/>
      <c r="E41" s="626"/>
      <c r="F41" s="626"/>
      <c r="G41" s="626"/>
      <c r="H41" s="626"/>
      <c r="I41" s="128"/>
      <c r="J41" s="128"/>
      <c r="K41" s="128"/>
      <c r="L41" s="128"/>
    </row>
    <row r="42" spans="1:12" x14ac:dyDescent="0.2">
      <c r="A42" s="128"/>
      <c r="B42" s="128" t="s">
        <v>334</v>
      </c>
      <c r="C42" s="140"/>
      <c r="D42" s="128"/>
      <c r="E42" s="133"/>
      <c r="F42" s="133"/>
      <c r="G42" s="128"/>
      <c r="H42" s="128"/>
      <c r="I42" s="128"/>
      <c r="J42" s="128"/>
      <c r="K42" s="166"/>
      <c r="L42" s="128"/>
    </row>
    <row r="43" spans="1:12" x14ac:dyDescent="0.2">
      <c r="A43" s="128"/>
      <c r="B43" s="189"/>
      <c r="C43" s="140"/>
      <c r="D43" s="128"/>
      <c r="E43" s="133"/>
      <c r="F43" s="133"/>
      <c r="G43" s="128"/>
      <c r="H43" s="128"/>
      <c r="I43" s="128"/>
      <c r="J43" s="128"/>
      <c r="K43" s="166"/>
      <c r="L43" s="128"/>
    </row>
    <row r="44" spans="1:12" x14ac:dyDescent="0.2">
      <c r="A44" s="128"/>
      <c r="B44" s="128"/>
      <c r="C44" s="140"/>
      <c r="D44" s="128"/>
      <c r="E44" s="133"/>
      <c r="F44" s="133"/>
      <c r="G44" s="128"/>
      <c r="H44" s="128"/>
      <c r="I44" s="128"/>
      <c r="J44" s="128"/>
      <c r="K44" s="166"/>
      <c r="L44" s="128"/>
    </row>
    <row r="45" spans="1:12" ht="24.75" customHeight="1" x14ac:dyDescent="0.2">
      <c r="A45" s="628" t="s">
        <v>321</v>
      </c>
      <c r="B45" s="628"/>
      <c r="C45" s="128"/>
      <c r="D45" s="128"/>
      <c r="E45" s="128"/>
      <c r="F45" s="128"/>
      <c r="G45" s="128"/>
      <c r="H45" s="128"/>
      <c r="I45" s="128"/>
      <c r="J45" s="128"/>
      <c r="K45" s="166"/>
      <c r="L45" s="128"/>
    </row>
    <row r="46" spans="1:12" ht="15" x14ac:dyDescent="0.25">
      <c r="A46" s="141" t="s">
        <v>298</v>
      </c>
      <c r="B46" s="206" t="s">
        <v>297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x14ac:dyDescent="0.2">
      <c r="A47" s="141">
        <v>2005</v>
      </c>
      <c r="B47" s="207">
        <v>38157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x14ac:dyDescent="0.2">
      <c r="A48" s="141">
        <v>2006</v>
      </c>
      <c r="B48" s="207">
        <v>38125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x14ac:dyDescent="0.2">
      <c r="A49" s="141">
        <v>2007</v>
      </c>
      <c r="B49" s="207">
        <v>38116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x14ac:dyDescent="0.2">
      <c r="A50" s="141">
        <v>2008</v>
      </c>
      <c r="B50" s="207">
        <v>38136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x14ac:dyDescent="0.2">
      <c r="A51" s="141">
        <v>2009</v>
      </c>
      <c r="B51" s="207">
        <v>38167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x14ac:dyDescent="0.2">
      <c r="A52" s="141">
        <v>2010</v>
      </c>
      <c r="B52" s="207">
        <v>38530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x14ac:dyDescent="0.2">
      <c r="A53" s="141">
        <v>2011</v>
      </c>
      <c r="B53" s="207">
        <v>38538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x14ac:dyDescent="0.2">
      <c r="A54" s="141">
        <v>2012</v>
      </c>
      <c r="B54" s="207">
        <v>38533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 x14ac:dyDescent="0.2">
      <c r="A55" s="141">
        <v>2013</v>
      </c>
      <c r="B55" s="207">
        <v>38496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x14ac:dyDescent="0.2">
      <c r="A56" s="141">
        <v>2014</v>
      </c>
      <c r="B56" s="207">
        <v>38479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x14ac:dyDescent="0.2">
      <c r="A57" s="141">
        <v>2015</v>
      </c>
      <c r="B57" s="207">
        <v>38437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2" x14ac:dyDescent="0.2">
      <c r="A58" s="141">
        <v>2016</v>
      </c>
      <c r="B58" s="207">
        <v>38433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1:12" x14ac:dyDescent="0.2">
      <c r="A59" s="141">
        <v>2017</v>
      </c>
      <c r="B59" s="207">
        <v>38434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x14ac:dyDescent="0.2">
      <c r="A60" s="141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</sheetData>
  <mergeCells count="3">
    <mergeCell ref="B41:H41"/>
    <mergeCell ref="A1:L1"/>
    <mergeCell ref="A45:B4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AC57"/>
  <sheetViews>
    <sheetView zoomScale="80" zoomScaleNormal="80" zoomScaleSheetLayoutView="80" workbookViewId="0">
      <selection activeCell="B1" sqref="B1:L1"/>
    </sheetView>
  </sheetViews>
  <sheetFormatPr defaultRowHeight="14.25" x14ac:dyDescent="0.2"/>
  <cols>
    <col min="1" max="1" width="4.7109375" style="534" customWidth="1"/>
    <col min="2" max="2" width="38.5703125" style="534" customWidth="1"/>
    <col min="3" max="12" width="8.28515625" style="534" customWidth="1"/>
    <col min="13" max="13" width="9.140625" style="534"/>
    <col min="14" max="19" width="10.85546875" style="534" customWidth="1"/>
    <col min="20" max="16384" width="9.140625" style="534"/>
  </cols>
  <sheetData>
    <row r="1" spans="1:29" ht="31.5" customHeight="1" x14ac:dyDescent="0.2">
      <c r="B1" s="629" t="s">
        <v>335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29" ht="24" customHeight="1" thickBot="1" x14ac:dyDescent="0.25">
      <c r="J2" s="535"/>
      <c r="K2" s="535"/>
    </row>
    <row r="3" spans="1:29" x14ac:dyDescent="0.2">
      <c r="A3" s="486"/>
      <c r="B3" s="327" t="s">
        <v>296</v>
      </c>
      <c r="C3" s="523">
        <v>2008</v>
      </c>
      <c r="D3" s="523">
        <v>2009</v>
      </c>
      <c r="E3" s="523">
        <v>2010</v>
      </c>
      <c r="F3" s="523">
        <v>2011</v>
      </c>
      <c r="G3" s="523">
        <v>2012</v>
      </c>
      <c r="H3" s="523">
        <v>2013</v>
      </c>
      <c r="I3" s="523">
        <v>2014</v>
      </c>
      <c r="J3" s="523">
        <v>2015</v>
      </c>
      <c r="K3" s="523">
        <v>2016</v>
      </c>
      <c r="L3" s="536">
        <v>2017</v>
      </c>
    </row>
    <row r="4" spans="1:29" x14ac:dyDescent="0.2">
      <c r="A4" s="486"/>
      <c r="B4" s="330"/>
      <c r="C4" s="352"/>
      <c r="D4" s="352"/>
      <c r="E4" s="57"/>
      <c r="F4" s="57"/>
      <c r="G4" s="57"/>
      <c r="H4" s="57"/>
      <c r="I4" s="57"/>
      <c r="J4" s="57"/>
      <c r="K4" s="57"/>
      <c r="L4" s="537"/>
    </row>
    <row r="5" spans="1:29" ht="15" x14ac:dyDescent="0.2">
      <c r="A5" s="486"/>
      <c r="B5" s="538" t="s">
        <v>309</v>
      </c>
      <c r="C5" s="57"/>
      <c r="D5" s="57"/>
      <c r="E5" s="57"/>
      <c r="F5" s="57"/>
      <c r="G5" s="57"/>
      <c r="H5" s="57"/>
      <c r="I5" s="57"/>
      <c r="J5" s="57"/>
      <c r="K5" s="57"/>
      <c r="L5" s="537"/>
    </row>
    <row r="6" spans="1:29" x14ac:dyDescent="0.2">
      <c r="A6" s="486"/>
      <c r="B6" s="493" t="s">
        <v>305</v>
      </c>
      <c r="C6" s="471">
        <v>72.8</v>
      </c>
      <c r="D6" s="471">
        <v>63.5</v>
      </c>
      <c r="E6" s="471">
        <v>59.7</v>
      </c>
      <c r="F6" s="471">
        <v>52.8</v>
      </c>
      <c r="G6" s="471">
        <v>53.3</v>
      </c>
      <c r="H6" s="524">
        <v>53.307751378934867</v>
      </c>
      <c r="I6" s="525">
        <v>37.056960478653608</v>
      </c>
      <c r="J6" s="525">
        <v>32.144924806003651</v>
      </c>
      <c r="K6" s="525">
        <v>32.730047212324429</v>
      </c>
      <c r="L6" s="526">
        <v>30.52237847332891</v>
      </c>
      <c r="N6" s="539"/>
      <c r="O6" s="539"/>
      <c r="P6" s="539"/>
      <c r="Q6" s="539"/>
      <c r="R6" s="539"/>
      <c r="S6" s="539"/>
    </row>
    <row r="7" spans="1:29" x14ac:dyDescent="0.2">
      <c r="A7" s="486"/>
      <c r="B7" s="493" t="s">
        <v>306</v>
      </c>
      <c r="C7" s="471">
        <v>0.3</v>
      </c>
      <c r="D7" s="471">
        <v>0.4</v>
      </c>
      <c r="E7" s="471">
        <v>0.4</v>
      </c>
      <c r="F7" s="471">
        <v>0.4</v>
      </c>
      <c r="G7" s="471">
        <v>0.3</v>
      </c>
      <c r="H7" s="524">
        <v>0.32094106742308148</v>
      </c>
      <c r="I7" s="525">
        <v>0.39979595576965121</v>
      </c>
      <c r="J7" s="525">
        <v>0.4260087453477896</v>
      </c>
      <c r="K7" s="525">
        <v>0.52836182572158386</v>
      </c>
      <c r="L7" s="526">
        <v>0.45591756407327866</v>
      </c>
      <c r="N7" s="539"/>
      <c r="O7" s="539"/>
      <c r="P7" s="539"/>
      <c r="Q7" s="539"/>
      <c r="R7" s="539"/>
      <c r="S7" s="539"/>
    </row>
    <row r="8" spans="1:29" x14ac:dyDescent="0.2">
      <c r="A8" s="486"/>
      <c r="B8" s="493" t="s">
        <v>306</v>
      </c>
      <c r="C8" s="471">
        <v>16.100000000000001</v>
      </c>
      <c r="D8" s="471">
        <v>21.3</v>
      </c>
      <c r="E8" s="471">
        <v>25.8</v>
      </c>
      <c r="F8" s="471">
        <v>32.4</v>
      </c>
      <c r="G8" s="471">
        <v>33.1</v>
      </c>
      <c r="H8" s="524">
        <v>33.117978649865606</v>
      </c>
      <c r="I8" s="525">
        <v>43.951871707120318</v>
      </c>
      <c r="J8" s="525">
        <v>47.216727967925372</v>
      </c>
      <c r="K8" s="525">
        <v>43.298744936898132</v>
      </c>
      <c r="L8" s="526">
        <v>45.937672349042543</v>
      </c>
      <c r="N8" s="539"/>
      <c r="O8" s="539"/>
      <c r="P8" s="539"/>
      <c r="Q8" s="539"/>
      <c r="R8" s="539"/>
      <c r="S8" s="539"/>
    </row>
    <row r="9" spans="1:29" x14ac:dyDescent="0.2">
      <c r="A9" s="486"/>
      <c r="B9" s="493" t="s">
        <v>307</v>
      </c>
      <c r="C9" s="471">
        <v>0.2</v>
      </c>
      <c r="D9" s="471">
        <v>0.2</v>
      </c>
      <c r="E9" s="471">
        <v>0.3</v>
      </c>
      <c r="F9" s="471">
        <v>0.3</v>
      </c>
      <c r="G9" s="471">
        <v>0.3</v>
      </c>
      <c r="H9" s="524">
        <v>0.27340472086652912</v>
      </c>
      <c r="I9" s="525">
        <v>0.3966433966361923</v>
      </c>
      <c r="J9" s="525">
        <v>0.47647457369191254</v>
      </c>
      <c r="K9" s="525">
        <v>0.57822881254337521</v>
      </c>
      <c r="L9" s="526">
        <v>0.55117876471502647</v>
      </c>
      <c r="N9" s="539"/>
      <c r="O9" s="539"/>
      <c r="P9" s="539"/>
      <c r="Q9" s="539"/>
      <c r="R9" s="539"/>
      <c r="S9" s="539"/>
    </row>
    <row r="10" spans="1:29" x14ac:dyDescent="0.2">
      <c r="A10" s="486"/>
      <c r="B10" s="493" t="s">
        <v>308</v>
      </c>
      <c r="C10" s="471">
        <v>10.5</v>
      </c>
      <c r="D10" s="471">
        <v>14.4</v>
      </c>
      <c r="E10" s="471">
        <v>13.6</v>
      </c>
      <c r="F10" s="527">
        <v>14</v>
      </c>
      <c r="G10" s="527">
        <v>12.9</v>
      </c>
      <c r="H10" s="524">
        <v>12.901453295870407</v>
      </c>
      <c r="I10" s="525">
        <v>18.123541136785075</v>
      </c>
      <c r="J10" s="525">
        <v>19.662362620884537</v>
      </c>
      <c r="K10" s="525">
        <v>22.766069795896414</v>
      </c>
      <c r="L10" s="526">
        <v>22.441413749543035</v>
      </c>
      <c r="N10" s="539"/>
      <c r="O10" s="539"/>
      <c r="P10" s="539"/>
      <c r="Q10" s="539"/>
      <c r="R10" s="539"/>
      <c r="S10" s="539"/>
    </row>
    <row r="11" spans="1:29" x14ac:dyDescent="0.2">
      <c r="A11" s="486"/>
      <c r="B11" s="493" t="s">
        <v>174</v>
      </c>
      <c r="C11" s="471">
        <v>0.1</v>
      </c>
      <c r="D11" s="471">
        <v>0.2</v>
      </c>
      <c r="E11" s="471">
        <v>0.2</v>
      </c>
      <c r="F11" s="471">
        <v>0.1</v>
      </c>
      <c r="G11" s="471">
        <v>0.1</v>
      </c>
      <c r="H11" s="524">
        <v>7.8478694344901373E-2</v>
      </c>
      <c r="I11" s="525">
        <v>7.1197231942162112E-2</v>
      </c>
      <c r="J11" s="525">
        <v>7.3501286146757536E-2</v>
      </c>
      <c r="K11" s="525">
        <v>9.8547416616084446E-2</v>
      </c>
      <c r="L11" s="526">
        <v>9.1439099297203077E-2</v>
      </c>
      <c r="N11" s="539"/>
      <c r="O11" s="539"/>
      <c r="P11" s="539"/>
      <c r="Q11" s="539"/>
      <c r="R11" s="539"/>
      <c r="S11" s="539"/>
    </row>
    <row r="12" spans="1:29" x14ac:dyDescent="0.2">
      <c r="A12" s="486"/>
      <c r="B12" s="330"/>
      <c r="C12" s="528"/>
      <c r="D12" s="57"/>
      <c r="E12" s="57"/>
      <c r="F12" s="57"/>
      <c r="G12" s="57"/>
      <c r="H12" s="57"/>
      <c r="I12" s="57"/>
      <c r="J12" s="57"/>
      <c r="K12" s="57"/>
      <c r="L12" s="537"/>
      <c r="T12" s="540"/>
      <c r="V12" s="540"/>
      <c r="W12" s="540"/>
      <c r="AC12" s="540"/>
    </row>
    <row r="13" spans="1:29" ht="15" x14ac:dyDescent="0.2">
      <c r="A13" s="486"/>
      <c r="B13" s="538" t="s">
        <v>310</v>
      </c>
      <c r="C13" s="57"/>
      <c r="D13" s="57"/>
      <c r="E13" s="57"/>
      <c r="F13" s="57"/>
      <c r="G13" s="57"/>
      <c r="H13" s="57"/>
      <c r="I13" s="57"/>
      <c r="J13" s="57"/>
      <c r="K13" s="57"/>
      <c r="L13" s="537"/>
    </row>
    <row r="14" spans="1:29" x14ac:dyDescent="0.2">
      <c r="A14" s="486"/>
      <c r="B14" s="493" t="s">
        <v>311</v>
      </c>
      <c r="C14" s="524">
        <v>7.5</v>
      </c>
      <c r="D14" s="471">
        <v>7.1</v>
      </c>
      <c r="E14" s="471">
        <v>7.1</v>
      </c>
      <c r="F14" s="527">
        <v>6.6</v>
      </c>
      <c r="G14" s="471">
        <v>6.8</v>
      </c>
      <c r="H14" s="527">
        <v>6.8236271023071184</v>
      </c>
      <c r="I14" s="528">
        <v>7.5983624788067337</v>
      </c>
      <c r="J14" s="528">
        <v>7.7806256799368017</v>
      </c>
      <c r="K14" s="528">
        <v>6.2917812399404749</v>
      </c>
      <c r="L14" s="529">
        <v>5.7717392916143719</v>
      </c>
    </row>
    <row r="15" spans="1:29" x14ac:dyDescent="0.2">
      <c r="A15" s="486"/>
      <c r="B15" s="493" t="s">
        <v>312</v>
      </c>
      <c r="C15" s="524">
        <v>16.3</v>
      </c>
      <c r="D15" s="471">
        <v>17.8</v>
      </c>
      <c r="E15" s="471">
        <v>18.3</v>
      </c>
      <c r="F15" s="527">
        <v>19.100000000000001</v>
      </c>
      <c r="G15" s="471">
        <v>19.600000000000001</v>
      </c>
      <c r="H15" s="527">
        <v>19.617009218239655</v>
      </c>
      <c r="I15" s="528">
        <v>20.416829368497304</v>
      </c>
      <c r="J15" s="528">
        <v>19.766019868001596</v>
      </c>
      <c r="K15" s="528">
        <v>17.270277442222572</v>
      </c>
      <c r="L15" s="529">
        <v>16.461784909065042</v>
      </c>
    </row>
    <row r="16" spans="1:29" x14ac:dyDescent="0.2">
      <c r="A16" s="486"/>
      <c r="B16" s="493" t="s">
        <v>313</v>
      </c>
      <c r="C16" s="524">
        <v>25.5</v>
      </c>
      <c r="D16" s="471">
        <v>23.1</v>
      </c>
      <c r="E16" s="471">
        <v>23.1</v>
      </c>
      <c r="F16" s="527">
        <v>22.8</v>
      </c>
      <c r="G16" s="471">
        <v>21.4</v>
      </c>
      <c r="H16" s="527">
        <v>21.437335289666574</v>
      </c>
      <c r="I16" s="528">
        <v>20.032372846996786</v>
      </c>
      <c r="J16" s="528">
        <v>20.002491198189134</v>
      </c>
      <c r="K16" s="528">
        <v>20.527412313263859</v>
      </c>
      <c r="L16" s="529">
        <v>20.249390682856298</v>
      </c>
    </row>
    <row r="17" spans="1:24" x14ac:dyDescent="0.2">
      <c r="A17" s="486"/>
      <c r="B17" s="493" t="s">
        <v>314</v>
      </c>
      <c r="C17" s="524">
        <v>34.4</v>
      </c>
      <c r="D17" s="471">
        <v>33.5</v>
      </c>
      <c r="E17" s="471">
        <v>33.1</v>
      </c>
      <c r="F17" s="527">
        <v>34</v>
      </c>
      <c r="G17" s="527">
        <v>34</v>
      </c>
      <c r="H17" s="527">
        <v>34.023178980242413</v>
      </c>
      <c r="I17" s="528">
        <v>30.735124883714114</v>
      </c>
      <c r="J17" s="528">
        <v>29.881155948964082</v>
      </c>
      <c r="K17" s="528">
        <v>36.401011957184458</v>
      </c>
      <c r="L17" s="529">
        <v>39.187740757149236</v>
      </c>
    </row>
    <row r="18" spans="1:24" x14ac:dyDescent="0.2">
      <c r="A18" s="486"/>
      <c r="B18" s="493" t="s">
        <v>315</v>
      </c>
      <c r="C18" s="524">
        <v>1.5</v>
      </c>
      <c r="D18" s="471">
        <v>1.4</v>
      </c>
      <c r="E18" s="471">
        <v>1.2</v>
      </c>
      <c r="F18" s="527">
        <v>1.2</v>
      </c>
      <c r="G18" s="471">
        <v>1.3</v>
      </c>
      <c r="H18" s="527">
        <v>1.3174626506746312</v>
      </c>
      <c r="I18" s="528">
        <v>1.3858889002831469</v>
      </c>
      <c r="J18" s="528">
        <v>1.1030988641459818</v>
      </c>
      <c r="K18" s="528">
        <v>0.87697011593466268</v>
      </c>
      <c r="L18" s="529">
        <v>0.77971784220188622</v>
      </c>
    </row>
    <row r="19" spans="1:24" x14ac:dyDescent="0.2">
      <c r="A19" s="486"/>
      <c r="B19" s="493" t="s">
        <v>316</v>
      </c>
      <c r="C19" s="524">
        <v>4.8</v>
      </c>
      <c r="D19" s="471">
        <v>5.3</v>
      </c>
      <c r="E19" s="471">
        <v>5.5</v>
      </c>
      <c r="F19" s="527">
        <v>5.7</v>
      </c>
      <c r="G19" s="471">
        <v>6.7</v>
      </c>
      <c r="H19" s="527">
        <v>6.6527061703465531</v>
      </c>
      <c r="I19" s="528">
        <v>7.3119688170963357</v>
      </c>
      <c r="J19" s="528">
        <v>7.3745326736246977</v>
      </c>
      <c r="K19" s="528">
        <v>5.8180942540737961</v>
      </c>
      <c r="L19" s="529">
        <v>5.168341644666163</v>
      </c>
    </row>
    <row r="20" spans="1:24" x14ac:dyDescent="0.2">
      <c r="A20" s="486"/>
      <c r="B20" s="493" t="s">
        <v>317</v>
      </c>
      <c r="C20" s="524">
        <v>6.6000000000000005</v>
      </c>
      <c r="D20" s="471">
        <v>8.1</v>
      </c>
      <c r="E20" s="471">
        <v>8.1</v>
      </c>
      <c r="F20" s="527">
        <v>7.1</v>
      </c>
      <c r="G20" s="471">
        <v>6.1</v>
      </c>
      <c r="H20" s="527">
        <v>6.0963003835702185</v>
      </c>
      <c r="I20" s="528">
        <v>8.3458235702662318</v>
      </c>
      <c r="J20" s="528">
        <v>6.5611619204562013</v>
      </c>
      <c r="K20" s="528">
        <v>4.6646205484966252</v>
      </c>
      <c r="L20" s="529">
        <v>4.5035152518810504</v>
      </c>
    </row>
    <row r="21" spans="1:24" x14ac:dyDescent="0.2">
      <c r="A21" s="486"/>
      <c r="B21" s="493" t="s">
        <v>318</v>
      </c>
      <c r="C21" s="524">
        <v>0.9</v>
      </c>
      <c r="D21" s="471">
        <v>1.4</v>
      </c>
      <c r="E21" s="471">
        <v>1.5</v>
      </c>
      <c r="F21" s="527">
        <v>1.6</v>
      </c>
      <c r="G21" s="471">
        <v>1.7</v>
      </c>
      <c r="H21" s="527">
        <v>1.7323417706789426</v>
      </c>
      <c r="I21" s="528">
        <v>2.0826931263623916</v>
      </c>
      <c r="J21" s="528">
        <v>2.2874629186093265</v>
      </c>
      <c r="K21" s="528">
        <v>2.6319859582966378</v>
      </c>
      <c r="L21" s="529">
        <v>2.6078712266951314</v>
      </c>
    </row>
    <row r="22" spans="1:24" ht="15" thickBot="1" x14ac:dyDescent="0.25">
      <c r="A22" s="486"/>
      <c r="B22" s="541" t="s">
        <v>174</v>
      </c>
      <c r="C22" s="530">
        <v>2.5</v>
      </c>
      <c r="D22" s="530">
        <v>2.2999999999999998</v>
      </c>
      <c r="E22" s="530">
        <v>2.2000000000000002</v>
      </c>
      <c r="F22" s="531">
        <v>1.9</v>
      </c>
      <c r="G22" s="530">
        <v>2.2999999999999998</v>
      </c>
      <c r="H22" s="531">
        <v>2.3000364152413875</v>
      </c>
      <c r="I22" s="532">
        <v>2.090933989705845</v>
      </c>
      <c r="J22" s="532">
        <v>5.2434546309036527</v>
      </c>
      <c r="K22" s="532">
        <v>5.5178461705869228</v>
      </c>
      <c r="L22" s="533">
        <v>5.2698983938708288</v>
      </c>
    </row>
    <row r="23" spans="1:24" ht="15" x14ac:dyDescent="0.2">
      <c r="B23" s="542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4"/>
    </row>
    <row r="24" spans="1:24" ht="15" x14ac:dyDescent="0.2">
      <c r="B24" s="545"/>
      <c r="C24" s="546"/>
      <c r="D24" s="547"/>
      <c r="E24" s="547"/>
      <c r="F24" s="535"/>
      <c r="M24" s="544"/>
      <c r="N24" s="548"/>
      <c r="O24" s="548"/>
      <c r="P24" s="548"/>
      <c r="Q24" s="548"/>
      <c r="R24" s="548"/>
      <c r="S24" s="548"/>
      <c r="T24" s="543"/>
      <c r="U24" s="543"/>
      <c r="W24" s="543"/>
      <c r="X24" s="543"/>
    </row>
    <row r="25" spans="1:24" ht="15" x14ac:dyDescent="0.2">
      <c r="B25" s="545"/>
      <c r="C25" s="546"/>
      <c r="D25" s="547"/>
      <c r="E25" s="547"/>
      <c r="F25" s="535"/>
      <c r="M25" s="544"/>
      <c r="N25" s="548"/>
      <c r="O25" s="548"/>
      <c r="P25" s="548"/>
      <c r="Q25" s="548"/>
      <c r="R25" s="548"/>
      <c r="S25" s="548"/>
      <c r="T25" s="543"/>
      <c r="U25" s="543"/>
      <c r="W25" s="543"/>
      <c r="X25" s="543"/>
    </row>
    <row r="26" spans="1:24" ht="15" x14ac:dyDescent="0.2">
      <c r="B26" s="545"/>
      <c r="C26" s="546"/>
      <c r="D26" s="547"/>
      <c r="E26" s="547"/>
      <c r="F26" s="535"/>
      <c r="M26" s="544"/>
      <c r="N26" s="548"/>
      <c r="O26" s="548"/>
      <c r="P26" s="548"/>
      <c r="Q26" s="548"/>
      <c r="R26" s="548"/>
      <c r="S26" s="548"/>
      <c r="T26" s="543"/>
      <c r="U26" s="543"/>
      <c r="W26" s="543"/>
      <c r="X26" s="543"/>
    </row>
    <row r="27" spans="1:24" ht="15" x14ac:dyDescent="0.2">
      <c r="D27" s="535"/>
      <c r="E27" s="549"/>
      <c r="F27" s="535"/>
      <c r="M27" s="550"/>
      <c r="N27" s="548"/>
      <c r="O27" s="548"/>
      <c r="P27" s="548"/>
      <c r="Q27" s="548"/>
      <c r="R27" s="548"/>
      <c r="S27" s="548"/>
      <c r="T27" s="543"/>
      <c r="U27" s="543"/>
      <c r="W27" s="543"/>
      <c r="X27" s="543"/>
    </row>
    <row r="28" spans="1:24" ht="14.25" customHeight="1" x14ac:dyDescent="0.2"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50"/>
      <c r="N28" s="548"/>
      <c r="O28" s="548"/>
      <c r="P28" s="548"/>
      <c r="Q28" s="548"/>
      <c r="R28" s="548"/>
      <c r="S28" s="548"/>
      <c r="T28" s="543"/>
      <c r="U28" s="543"/>
      <c r="W28" s="543"/>
      <c r="X28" s="543"/>
    </row>
    <row r="29" spans="1:24" x14ac:dyDescent="0.2">
      <c r="N29" s="548"/>
      <c r="O29" s="548"/>
      <c r="P29" s="548"/>
      <c r="Q29" s="548"/>
      <c r="R29" s="548"/>
      <c r="S29" s="548"/>
      <c r="T29" s="543"/>
      <c r="U29" s="543"/>
      <c r="W29" s="543"/>
      <c r="X29" s="543"/>
    </row>
    <row r="30" spans="1:24" x14ac:dyDescent="0.2">
      <c r="N30" s="548"/>
      <c r="O30" s="548"/>
      <c r="P30" s="548"/>
      <c r="Q30" s="548"/>
      <c r="R30" s="548"/>
      <c r="S30" s="548"/>
      <c r="T30" s="543"/>
      <c r="U30" s="543"/>
      <c r="W30" s="543"/>
      <c r="X30" s="543"/>
    </row>
    <row r="31" spans="1:24" x14ac:dyDescent="0.2">
      <c r="N31" s="548"/>
      <c r="O31" s="548"/>
      <c r="P31" s="548"/>
      <c r="Q31" s="548"/>
      <c r="R31" s="548"/>
      <c r="S31" s="548"/>
      <c r="T31" s="543"/>
      <c r="U31" s="543"/>
      <c r="W31" s="543"/>
      <c r="X31" s="543"/>
    </row>
    <row r="32" spans="1:24" x14ac:dyDescent="0.2">
      <c r="N32" s="548"/>
      <c r="O32" s="548"/>
      <c r="P32" s="548"/>
      <c r="Q32" s="548"/>
      <c r="R32" s="548"/>
      <c r="S32" s="548"/>
      <c r="T32" s="543"/>
      <c r="U32" s="543"/>
      <c r="W32" s="543"/>
      <c r="X32" s="543"/>
    </row>
    <row r="33" spans="2:24" x14ac:dyDescent="0.2">
      <c r="N33" s="548"/>
      <c r="O33" s="548"/>
      <c r="P33" s="548"/>
      <c r="Q33" s="548"/>
      <c r="R33" s="548"/>
      <c r="S33" s="548"/>
      <c r="T33" s="543"/>
      <c r="U33" s="543"/>
      <c r="W33" s="543"/>
      <c r="X33" s="543"/>
    </row>
    <row r="34" spans="2:24" x14ac:dyDescent="0.2">
      <c r="N34" s="548"/>
      <c r="O34" s="548"/>
      <c r="P34" s="548"/>
      <c r="Q34" s="548"/>
      <c r="R34" s="548"/>
      <c r="S34" s="548"/>
    </row>
    <row r="37" spans="2:24" x14ac:dyDescent="0.2">
      <c r="N37" s="548"/>
      <c r="O37" s="548"/>
      <c r="P37" s="548"/>
      <c r="Q37" s="548"/>
      <c r="R37" s="548"/>
      <c r="S37" s="548"/>
    </row>
    <row r="38" spans="2:24" x14ac:dyDescent="0.2">
      <c r="N38" s="548"/>
      <c r="O38" s="548"/>
      <c r="P38" s="548"/>
      <c r="Q38" s="548"/>
      <c r="R38" s="548"/>
      <c r="S38" s="548"/>
    </row>
    <row r="39" spans="2:24" x14ac:dyDescent="0.2">
      <c r="N39" s="548"/>
      <c r="O39" s="548"/>
      <c r="P39" s="548"/>
      <c r="Q39" s="548"/>
      <c r="R39" s="548"/>
      <c r="S39" s="548"/>
    </row>
    <row r="40" spans="2:24" x14ac:dyDescent="0.2">
      <c r="B40" s="534" t="s">
        <v>39</v>
      </c>
      <c r="N40" s="548"/>
      <c r="O40" s="548"/>
      <c r="P40" s="548"/>
      <c r="Q40" s="548"/>
      <c r="R40" s="548"/>
      <c r="S40" s="548"/>
    </row>
    <row r="41" spans="2:24" x14ac:dyDescent="0.2">
      <c r="N41" s="548"/>
      <c r="O41" s="548"/>
      <c r="P41" s="548"/>
      <c r="Q41" s="548"/>
      <c r="R41" s="548"/>
      <c r="S41" s="548"/>
    </row>
    <row r="42" spans="2:24" x14ac:dyDescent="0.2">
      <c r="N42" s="548"/>
      <c r="O42" s="548"/>
      <c r="P42" s="548"/>
      <c r="Q42" s="548"/>
      <c r="R42" s="548"/>
      <c r="S42" s="548"/>
    </row>
    <row r="43" spans="2:24" x14ac:dyDescent="0.2">
      <c r="N43" s="548"/>
      <c r="O43" s="548"/>
      <c r="P43" s="548"/>
      <c r="Q43" s="548"/>
      <c r="R43" s="548"/>
      <c r="S43" s="548"/>
    </row>
    <row r="44" spans="2:24" x14ac:dyDescent="0.2">
      <c r="N44" s="548"/>
      <c r="O44" s="548"/>
      <c r="P44" s="548"/>
      <c r="Q44" s="548"/>
      <c r="R44" s="548"/>
      <c r="S44" s="548"/>
    </row>
    <row r="45" spans="2:24" x14ac:dyDescent="0.2">
      <c r="N45" s="548"/>
      <c r="O45" s="548"/>
      <c r="P45" s="548"/>
      <c r="Q45" s="548"/>
      <c r="R45" s="548"/>
      <c r="S45" s="548"/>
    </row>
    <row r="46" spans="2:24" x14ac:dyDescent="0.2">
      <c r="N46" s="548"/>
      <c r="O46" s="548"/>
      <c r="P46" s="548"/>
      <c r="Q46" s="548"/>
      <c r="R46" s="548"/>
      <c r="S46" s="548"/>
    </row>
    <row r="47" spans="2:24" x14ac:dyDescent="0.2">
      <c r="N47" s="548"/>
      <c r="O47" s="548"/>
      <c r="P47" s="548"/>
      <c r="Q47" s="548"/>
      <c r="R47" s="548"/>
      <c r="S47" s="548"/>
    </row>
    <row r="48" spans="2:24" x14ac:dyDescent="0.2">
      <c r="N48" s="548"/>
      <c r="O48" s="548"/>
      <c r="P48" s="548"/>
      <c r="Q48" s="548"/>
      <c r="R48" s="548"/>
      <c r="S48" s="548"/>
    </row>
    <row r="49" spans="14:19" x14ac:dyDescent="0.2">
      <c r="N49" s="548"/>
      <c r="O49" s="548"/>
      <c r="P49" s="548"/>
      <c r="Q49" s="548"/>
      <c r="R49" s="548"/>
      <c r="S49" s="548"/>
    </row>
    <row r="50" spans="14:19" x14ac:dyDescent="0.2">
      <c r="N50" s="548"/>
      <c r="O50" s="548"/>
      <c r="P50" s="548"/>
      <c r="Q50" s="548"/>
      <c r="R50" s="548"/>
      <c r="S50" s="548"/>
    </row>
    <row r="51" spans="14:19" x14ac:dyDescent="0.2">
      <c r="N51" s="548"/>
      <c r="O51" s="548"/>
      <c r="P51" s="548"/>
      <c r="Q51" s="548"/>
      <c r="R51" s="548"/>
      <c r="S51" s="548"/>
    </row>
    <row r="52" spans="14:19" x14ac:dyDescent="0.2">
      <c r="N52" s="548"/>
      <c r="O52" s="548"/>
      <c r="P52" s="548"/>
      <c r="Q52" s="548"/>
      <c r="R52" s="548"/>
      <c r="S52" s="548"/>
    </row>
    <row r="53" spans="14:19" x14ac:dyDescent="0.2">
      <c r="N53" s="548"/>
      <c r="O53" s="548"/>
      <c r="P53" s="548"/>
      <c r="Q53" s="548"/>
      <c r="R53" s="548"/>
      <c r="S53" s="548"/>
    </row>
    <row r="54" spans="14:19" x14ac:dyDescent="0.2">
      <c r="N54" s="548"/>
      <c r="O54" s="548"/>
      <c r="P54" s="548"/>
      <c r="Q54" s="548"/>
      <c r="R54" s="548"/>
      <c r="S54" s="548"/>
    </row>
    <row r="55" spans="14:19" x14ac:dyDescent="0.2">
      <c r="N55" s="548"/>
      <c r="O55" s="548"/>
      <c r="P55" s="548"/>
      <c r="Q55" s="548"/>
      <c r="R55" s="548"/>
      <c r="S55" s="548"/>
    </row>
    <row r="57" spans="14:19" x14ac:dyDescent="0.2">
      <c r="N57" s="548"/>
      <c r="O57" s="548"/>
      <c r="P57" s="548"/>
      <c r="Q57" s="548"/>
      <c r="R57" s="548"/>
      <c r="S57" s="548"/>
    </row>
  </sheetData>
  <mergeCells count="1">
    <mergeCell ref="B1:L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12"/>
  <sheetViews>
    <sheetView tabSelected="1" view="pageBreakPreview" zoomScale="80" zoomScaleNormal="85" zoomScaleSheetLayoutView="80" workbookViewId="0">
      <selection activeCell="A2" sqref="A2:E2"/>
    </sheetView>
  </sheetViews>
  <sheetFormatPr defaultRowHeight="12.75" x14ac:dyDescent="0.2"/>
  <cols>
    <col min="1" max="1" width="3.7109375" style="9" customWidth="1"/>
    <col min="2" max="2" width="52.28515625" style="9" customWidth="1"/>
    <col min="3" max="3" width="19.140625" style="9" customWidth="1"/>
    <col min="4" max="4" width="18.28515625" style="9" customWidth="1"/>
    <col min="5" max="5" width="12.42578125" style="149" customWidth="1"/>
    <col min="6" max="6" width="12.85546875" style="9" customWidth="1"/>
    <col min="7" max="7" width="13.85546875" style="70" customWidth="1"/>
    <col min="8" max="8" width="15.140625" style="9" customWidth="1"/>
    <col min="9" max="9" width="18" style="31" customWidth="1"/>
    <col min="10" max="10" width="15.42578125" style="31" customWidth="1"/>
    <col min="11" max="16384" width="9.140625" style="9"/>
  </cols>
  <sheetData>
    <row r="1" spans="1:10" ht="18" customHeight="1" x14ac:dyDescent="0.2"/>
    <row r="2" spans="1:10" s="50" customFormat="1" ht="18" customHeight="1" x14ac:dyDescent="0.2">
      <c r="A2" s="551" t="s">
        <v>153</v>
      </c>
      <c r="B2" s="551"/>
      <c r="C2" s="551"/>
      <c r="D2" s="551"/>
      <c r="E2" s="551"/>
      <c r="F2" s="53"/>
      <c r="G2" s="55"/>
      <c r="I2" s="52"/>
      <c r="J2" s="52"/>
    </row>
    <row r="3" spans="1:10" ht="18" customHeight="1" thickBot="1" x14ac:dyDescent="0.25">
      <c r="A3" s="71"/>
      <c r="B3" s="71"/>
      <c r="C3" s="71"/>
      <c r="D3" s="71"/>
      <c r="E3" s="150"/>
      <c r="F3" s="71"/>
      <c r="G3" s="73"/>
    </row>
    <row r="4" spans="1:10" ht="14.25" customHeight="1" thickBot="1" x14ac:dyDescent="0.25">
      <c r="A4" s="196" t="s">
        <v>156</v>
      </c>
      <c r="B4" s="197" t="s">
        <v>157</v>
      </c>
      <c r="C4" s="556" t="s">
        <v>158</v>
      </c>
      <c r="D4" s="557"/>
      <c r="E4" s="195" t="s">
        <v>159</v>
      </c>
      <c r="F4" s="75"/>
      <c r="G4" s="76"/>
    </row>
    <row r="5" spans="1:10" ht="18" customHeight="1" thickBot="1" x14ac:dyDescent="0.25">
      <c r="A5" s="77"/>
      <c r="B5" s="77"/>
      <c r="C5" s="142">
        <v>2016</v>
      </c>
      <c r="D5" s="38">
        <v>2017</v>
      </c>
      <c r="E5" s="4" t="s">
        <v>322</v>
      </c>
      <c r="G5" s="40"/>
    </row>
    <row r="6" spans="1:10" ht="18" customHeight="1" x14ac:dyDescent="0.2">
      <c r="A6" s="38" t="s">
        <v>0</v>
      </c>
      <c r="B6" s="78" t="s">
        <v>162</v>
      </c>
      <c r="C6" s="58">
        <f>+C41</f>
        <v>23846225.123870004</v>
      </c>
      <c r="D6" s="58">
        <f t="shared" ref="D6" si="0">+D41</f>
        <v>24561013.311170001</v>
      </c>
      <c r="E6" s="151">
        <f>+D6/C6</f>
        <v>1.0299748989027406</v>
      </c>
      <c r="F6" s="1"/>
      <c r="G6" s="2"/>
    </row>
    <row r="7" spans="1:10" ht="18" customHeight="1" thickBot="1" x14ac:dyDescent="0.25">
      <c r="A7" s="6" t="s">
        <v>1</v>
      </c>
      <c r="B7" s="80" t="s">
        <v>161</v>
      </c>
      <c r="C7" s="215">
        <f>+C81</f>
        <v>32034452.281260002</v>
      </c>
      <c r="D7" s="215">
        <f t="shared" ref="D7" si="1">+D81</f>
        <v>37792653.526680008</v>
      </c>
      <c r="E7" s="7">
        <f>+D7/C7</f>
        <v>1.179750263711814</v>
      </c>
      <c r="F7" s="1"/>
      <c r="G7" s="2"/>
    </row>
    <row r="8" spans="1:10" ht="18" customHeight="1" thickBot="1" x14ac:dyDescent="0.25">
      <c r="A8" s="22"/>
      <c r="B8" s="81" t="s">
        <v>164</v>
      </c>
      <c r="C8" s="3">
        <f>SUM(C6:C7)</f>
        <v>55880677.405130006</v>
      </c>
      <c r="D8" s="3">
        <f>SUM(D6:D7)</f>
        <v>62353666.837850004</v>
      </c>
      <c r="E8" s="39">
        <f>+D8/C8</f>
        <v>1.1158359156205533</v>
      </c>
      <c r="F8" s="1"/>
      <c r="G8" s="2"/>
      <c r="H8" s="82"/>
    </row>
    <row r="9" spans="1:10" ht="18" customHeight="1" x14ac:dyDescent="0.2">
      <c r="A9" s="83"/>
      <c r="C9" s="31"/>
      <c r="D9" s="82"/>
      <c r="E9" s="152"/>
      <c r="G9" s="76"/>
    </row>
    <row r="10" spans="1:10" s="50" customFormat="1" ht="18" customHeight="1" x14ac:dyDescent="0.2">
      <c r="A10" s="552" t="s">
        <v>154</v>
      </c>
      <c r="B10" s="552"/>
      <c r="C10" s="552"/>
      <c r="D10" s="552"/>
      <c r="E10" s="552"/>
      <c r="F10" s="53"/>
      <c r="G10" s="55"/>
      <c r="I10" s="52"/>
      <c r="J10" s="52"/>
    </row>
    <row r="11" spans="1:10" ht="18" customHeight="1" thickBot="1" x14ac:dyDescent="0.25">
      <c r="A11" s="71"/>
      <c r="B11" s="71"/>
      <c r="C11" s="71"/>
      <c r="D11" s="71"/>
      <c r="E11" s="150"/>
      <c r="F11" s="71"/>
      <c r="G11" s="73"/>
    </row>
    <row r="12" spans="1:10" ht="18" customHeight="1" thickBot="1" x14ac:dyDescent="0.25">
      <c r="A12" s="196" t="s">
        <v>156</v>
      </c>
      <c r="B12" s="197" t="s">
        <v>160</v>
      </c>
      <c r="C12" s="556" t="s">
        <v>158</v>
      </c>
      <c r="D12" s="557"/>
      <c r="E12" s="145" t="s">
        <v>159</v>
      </c>
      <c r="F12" s="84"/>
      <c r="G12" s="76"/>
      <c r="H12" s="31"/>
    </row>
    <row r="13" spans="1:10" ht="18" customHeight="1" thickBot="1" x14ac:dyDescent="0.25">
      <c r="A13" s="6"/>
      <c r="B13" s="85"/>
      <c r="C13" s="148" t="s">
        <v>97</v>
      </c>
      <c r="D13" s="148" t="s">
        <v>319</v>
      </c>
      <c r="E13" s="4" t="s">
        <v>322</v>
      </c>
      <c r="F13" s="31"/>
      <c r="G13" s="86"/>
      <c r="H13" s="86"/>
      <c r="I13" s="86"/>
      <c r="J13" s="86"/>
    </row>
    <row r="14" spans="1:10" ht="18" customHeight="1" x14ac:dyDescent="0.2">
      <c r="A14" s="38" t="s">
        <v>0</v>
      </c>
      <c r="B14" s="62" t="s">
        <v>41</v>
      </c>
      <c r="C14" s="64">
        <v>454022.27529000002</v>
      </c>
      <c r="D14" s="64">
        <v>448210.65156000003</v>
      </c>
      <c r="E14" s="7">
        <f>+IF(C14=0,"X",D14/C14)</f>
        <v>0.98719969471478486</v>
      </c>
      <c r="F14" s="1"/>
      <c r="G14" s="2"/>
      <c r="H14" s="41"/>
      <c r="I14" s="76"/>
      <c r="J14" s="76"/>
    </row>
    <row r="15" spans="1:10" ht="18" customHeight="1" x14ac:dyDescent="0.2">
      <c r="A15" s="6" t="s">
        <v>1</v>
      </c>
      <c r="B15" s="62" t="s">
        <v>77</v>
      </c>
      <c r="C15" s="64">
        <v>591501.62393</v>
      </c>
      <c r="D15" s="64">
        <v>596525.51087999996</v>
      </c>
      <c r="E15" s="7">
        <f t="shared" ref="E15:E41" si="2">+IF(C15=0,"X",D15/C15)</f>
        <v>1.0084934457434296</v>
      </c>
      <c r="F15" s="1"/>
      <c r="G15" s="2"/>
      <c r="H15" s="41"/>
      <c r="I15" s="76"/>
      <c r="J15" s="76"/>
    </row>
    <row r="16" spans="1:10" ht="18" customHeight="1" x14ac:dyDescent="0.2">
      <c r="A16" s="6" t="s">
        <v>2</v>
      </c>
      <c r="B16" s="62" t="s">
        <v>92</v>
      </c>
      <c r="C16" s="64">
        <v>1934165.6297500001</v>
      </c>
      <c r="D16" s="64">
        <v>1879343.0009300001</v>
      </c>
      <c r="E16" s="7">
        <f t="shared" si="2"/>
        <v>0.97165567003324005</v>
      </c>
      <c r="F16" s="1"/>
      <c r="G16" s="2"/>
      <c r="H16" s="41"/>
      <c r="I16" s="76"/>
      <c r="J16" s="76"/>
    </row>
    <row r="17" spans="1:10" ht="18" customHeight="1" x14ac:dyDescent="0.2">
      <c r="A17" s="6" t="s">
        <v>3</v>
      </c>
      <c r="B17" s="62" t="s">
        <v>42</v>
      </c>
      <c r="C17" s="64">
        <v>1093947.3888099999</v>
      </c>
      <c r="D17" s="64">
        <v>1053531.03886</v>
      </c>
      <c r="E17" s="7">
        <f t="shared" si="2"/>
        <v>0.96305457614925616</v>
      </c>
      <c r="F17" s="1"/>
      <c r="G17" s="2"/>
      <c r="H17" s="41"/>
      <c r="I17" s="76"/>
      <c r="J17" s="76"/>
    </row>
    <row r="18" spans="1:10" ht="18" customHeight="1" x14ac:dyDescent="0.2">
      <c r="A18" s="6" t="s">
        <v>4</v>
      </c>
      <c r="B18" s="62" t="s">
        <v>323</v>
      </c>
      <c r="C18" s="64">
        <v>230732.39340999999</v>
      </c>
      <c r="D18" s="64">
        <v>199293.93350000001</v>
      </c>
      <c r="E18" s="7">
        <f t="shared" si="2"/>
        <v>0.86374492352213672</v>
      </c>
      <c r="F18" s="1"/>
      <c r="G18" s="2"/>
      <c r="H18" s="41"/>
      <c r="I18" s="76"/>
      <c r="J18" s="76"/>
    </row>
    <row r="19" spans="1:10" ht="18" customHeight="1" x14ac:dyDescent="0.2">
      <c r="A19" s="6" t="s">
        <v>5</v>
      </c>
      <c r="B19" s="62" t="s">
        <v>43</v>
      </c>
      <c r="C19" s="64">
        <v>253789.73177000001</v>
      </c>
      <c r="D19" s="64">
        <v>300240.41375000001</v>
      </c>
      <c r="E19" s="7">
        <f t="shared" si="2"/>
        <v>1.1830282165320087</v>
      </c>
      <c r="F19" s="1"/>
      <c r="G19" s="2"/>
      <c r="H19" s="41"/>
      <c r="I19" s="76"/>
      <c r="J19" s="76"/>
    </row>
    <row r="20" spans="1:10" ht="18" customHeight="1" x14ac:dyDescent="0.2">
      <c r="A20" s="6" t="s">
        <v>6</v>
      </c>
      <c r="B20" s="62" t="s">
        <v>44</v>
      </c>
      <c r="C20" s="64">
        <v>487512.85350999999</v>
      </c>
      <c r="D20" s="64">
        <v>533376.53949999996</v>
      </c>
      <c r="E20" s="7">
        <f t="shared" si="2"/>
        <v>1.0940768754296224</v>
      </c>
      <c r="F20" s="1"/>
      <c r="G20" s="2"/>
      <c r="H20" s="41"/>
      <c r="I20" s="76"/>
      <c r="J20" s="76"/>
    </row>
    <row r="21" spans="1:10" ht="18" customHeight="1" x14ac:dyDescent="0.2">
      <c r="A21" s="6" t="s">
        <v>7</v>
      </c>
      <c r="B21" s="62" t="s">
        <v>78</v>
      </c>
      <c r="C21" s="64">
        <v>59981.222430000002</v>
      </c>
      <c r="D21" s="64">
        <v>61454.004090000002</v>
      </c>
      <c r="E21" s="7">
        <f t="shared" si="2"/>
        <v>1.0245540454217781</v>
      </c>
      <c r="F21" s="1"/>
      <c r="G21" s="2"/>
      <c r="H21" s="41"/>
      <c r="I21" s="76"/>
      <c r="J21" s="76"/>
    </row>
    <row r="22" spans="1:10" ht="18" customHeight="1" x14ac:dyDescent="0.2">
      <c r="A22" s="6" t="s">
        <v>8</v>
      </c>
      <c r="B22" s="62" t="s">
        <v>71</v>
      </c>
      <c r="C22" s="64">
        <v>904502.70348999999</v>
      </c>
      <c r="D22" s="64">
        <v>419005.96573</v>
      </c>
      <c r="E22" s="7">
        <f t="shared" si="2"/>
        <v>0.4632445697655479</v>
      </c>
      <c r="F22" s="1"/>
      <c r="G22" s="2"/>
      <c r="H22" s="41"/>
      <c r="I22" s="76"/>
      <c r="J22" s="76"/>
    </row>
    <row r="23" spans="1:10" ht="18" customHeight="1" x14ac:dyDescent="0.2">
      <c r="A23" s="6" t="s">
        <v>9</v>
      </c>
      <c r="B23" s="62" t="s">
        <v>45</v>
      </c>
      <c r="C23" s="64">
        <v>1178567.8028800001</v>
      </c>
      <c r="D23" s="64">
        <v>1205407.6704599999</v>
      </c>
      <c r="E23" s="7">
        <f t="shared" si="2"/>
        <v>1.0227732910354523</v>
      </c>
      <c r="F23" s="1"/>
      <c r="G23" s="2"/>
      <c r="H23" s="41"/>
      <c r="I23" s="36"/>
      <c r="J23" s="76"/>
    </row>
    <row r="24" spans="1:10" ht="18" customHeight="1" x14ac:dyDescent="0.2">
      <c r="A24" s="6" t="s">
        <v>10</v>
      </c>
      <c r="B24" s="62" t="s">
        <v>46</v>
      </c>
      <c r="C24" s="64">
        <v>984577.03839</v>
      </c>
      <c r="D24" s="64">
        <v>974902.55437999999</v>
      </c>
      <c r="E24" s="7">
        <f t="shared" si="2"/>
        <v>0.99017396949880132</v>
      </c>
      <c r="F24" s="1"/>
      <c r="G24" s="2"/>
      <c r="H24" s="41"/>
      <c r="I24" s="36"/>
      <c r="J24" s="76"/>
    </row>
    <row r="25" spans="1:10" ht="18" customHeight="1" x14ac:dyDescent="0.2">
      <c r="A25" s="6" t="s">
        <v>11</v>
      </c>
      <c r="B25" s="62" t="s">
        <v>47</v>
      </c>
      <c r="C25" s="64">
        <v>11838.32166</v>
      </c>
      <c r="D25" s="64">
        <v>13054.261479999999</v>
      </c>
      <c r="E25" s="7">
        <f t="shared" si="2"/>
        <v>1.1027121795573849</v>
      </c>
      <c r="F25" s="1"/>
      <c r="G25" s="2"/>
      <c r="H25" s="41"/>
      <c r="I25" s="76"/>
      <c r="J25" s="76"/>
    </row>
    <row r="26" spans="1:10" ht="18" customHeight="1" x14ac:dyDescent="0.2">
      <c r="A26" s="6" t="s">
        <v>12</v>
      </c>
      <c r="B26" s="62" t="s">
        <v>36</v>
      </c>
      <c r="C26" s="64">
        <v>20981.234990000001</v>
      </c>
      <c r="D26" s="64">
        <v>20505.35008</v>
      </c>
      <c r="E26" s="7">
        <f t="shared" si="2"/>
        <v>0.97731854629973802</v>
      </c>
      <c r="F26" s="1"/>
      <c r="G26" s="2"/>
      <c r="H26" s="41"/>
      <c r="I26" s="76"/>
      <c r="J26" s="76"/>
    </row>
    <row r="27" spans="1:10" ht="18" customHeight="1" x14ac:dyDescent="0.2">
      <c r="A27" s="6" t="s">
        <v>13</v>
      </c>
      <c r="B27" s="62" t="s">
        <v>48</v>
      </c>
      <c r="C27" s="64">
        <v>1375880.0380899999</v>
      </c>
      <c r="D27" s="64">
        <v>850401.18145000003</v>
      </c>
      <c r="E27" s="7">
        <f t="shared" si="2"/>
        <v>0.61807799946754738</v>
      </c>
      <c r="F27" s="1"/>
      <c r="G27" s="2"/>
      <c r="H27" s="41"/>
      <c r="I27" s="76"/>
      <c r="J27" s="76"/>
    </row>
    <row r="28" spans="1:10" ht="18" customHeight="1" x14ac:dyDescent="0.2">
      <c r="A28" s="6" t="s">
        <v>14</v>
      </c>
      <c r="B28" s="62" t="s">
        <v>49</v>
      </c>
      <c r="C28" s="64">
        <v>1356344.9437299999</v>
      </c>
      <c r="D28" s="64">
        <v>1687057.50859</v>
      </c>
      <c r="E28" s="7">
        <f>+IF(C28=0,"X",D28/C28)</f>
        <v>1.2438262968345855</v>
      </c>
      <c r="F28" s="1"/>
      <c r="G28" s="2"/>
      <c r="H28" s="41"/>
      <c r="I28" s="76"/>
      <c r="J28" s="76"/>
    </row>
    <row r="29" spans="1:10" ht="18" customHeight="1" x14ac:dyDescent="0.2">
      <c r="A29" s="6" t="s">
        <v>15</v>
      </c>
      <c r="B29" s="62" t="s">
        <v>50</v>
      </c>
      <c r="C29" s="64">
        <v>1477775.3573700001</v>
      </c>
      <c r="D29" s="64">
        <v>2354130.2718400001</v>
      </c>
      <c r="E29" s="7">
        <f t="shared" si="2"/>
        <v>1.5930230938683743</v>
      </c>
      <c r="F29" s="1"/>
      <c r="G29" s="2"/>
      <c r="H29" s="41"/>
      <c r="I29" s="76"/>
      <c r="J29" s="76"/>
    </row>
    <row r="30" spans="1:10" ht="18" customHeight="1" x14ac:dyDescent="0.2">
      <c r="A30" s="6" t="s">
        <v>16</v>
      </c>
      <c r="B30" s="62" t="s">
        <v>93</v>
      </c>
      <c r="C30" s="64">
        <v>900597.10444999998</v>
      </c>
      <c r="D30" s="64">
        <v>470964.92265000002</v>
      </c>
      <c r="E30" s="7">
        <f t="shared" si="2"/>
        <v>0.52294740936083861</v>
      </c>
      <c r="F30" s="1"/>
      <c r="G30" s="2"/>
      <c r="H30" s="41"/>
      <c r="I30" s="76"/>
      <c r="J30" s="76"/>
    </row>
    <row r="31" spans="1:10" ht="18" customHeight="1" x14ac:dyDescent="0.2">
      <c r="A31" s="6" t="s">
        <v>17</v>
      </c>
      <c r="B31" s="62" t="s">
        <v>94</v>
      </c>
      <c r="C31" s="64">
        <v>27150.330330000001</v>
      </c>
      <c r="D31" s="64">
        <v>34263.543919999996</v>
      </c>
      <c r="E31" s="7">
        <f t="shared" si="2"/>
        <v>1.2619936296738234</v>
      </c>
      <c r="F31" s="1"/>
      <c r="G31" s="2"/>
      <c r="H31" s="41"/>
      <c r="I31" s="76"/>
      <c r="J31" s="76"/>
    </row>
    <row r="32" spans="1:10" ht="18" customHeight="1" x14ac:dyDescent="0.2">
      <c r="A32" s="6" t="s">
        <v>18</v>
      </c>
      <c r="B32" s="62" t="s">
        <v>51</v>
      </c>
      <c r="C32" s="64">
        <v>289157.22990999999</v>
      </c>
      <c r="D32" s="64">
        <v>331322.29473000002</v>
      </c>
      <c r="E32" s="7">
        <f t="shared" si="2"/>
        <v>1.1458205448749246</v>
      </c>
      <c r="F32" s="1"/>
      <c r="G32" s="2"/>
      <c r="H32" s="41"/>
      <c r="I32" s="76"/>
      <c r="J32" s="76"/>
    </row>
    <row r="33" spans="1:10" ht="18" customHeight="1" x14ac:dyDescent="0.2">
      <c r="A33" s="6" t="s">
        <v>19</v>
      </c>
      <c r="B33" s="62" t="s">
        <v>95</v>
      </c>
      <c r="C33" s="64">
        <v>248965.29326000001</v>
      </c>
      <c r="D33" s="64">
        <v>261519.08257999999</v>
      </c>
      <c r="E33" s="7">
        <f t="shared" si="2"/>
        <v>1.050423852881734</v>
      </c>
      <c r="F33" s="1"/>
      <c r="G33" s="2"/>
      <c r="H33" s="41"/>
      <c r="I33" s="76"/>
      <c r="J33" s="76"/>
    </row>
    <row r="34" spans="1:10" ht="18" customHeight="1" x14ac:dyDescent="0.2">
      <c r="A34" s="6" t="s">
        <v>20</v>
      </c>
      <c r="B34" s="62" t="s">
        <v>79</v>
      </c>
      <c r="C34" s="64">
        <v>8034417.4689100003</v>
      </c>
      <c r="D34" s="64">
        <v>8563065.9023199994</v>
      </c>
      <c r="E34" s="7">
        <f t="shared" si="2"/>
        <v>1.0657979791883678</v>
      </c>
      <c r="F34" s="1"/>
      <c r="G34" s="2"/>
      <c r="H34" s="41"/>
      <c r="I34" s="76"/>
      <c r="J34" s="76"/>
    </row>
    <row r="35" spans="1:10" ht="18" customHeight="1" x14ac:dyDescent="0.2">
      <c r="A35" s="6" t="s">
        <v>22</v>
      </c>
      <c r="B35" s="62" t="s">
        <v>72</v>
      </c>
      <c r="C35" s="64">
        <v>16810.967949999998</v>
      </c>
      <c r="D35" s="64">
        <v>17219.435939999999</v>
      </c>
      <c r="E35" s="7">
        <f t="shared" si="2"/>
        <v>1.0242977079734426</v>
      </c>
      <c r="F35" s="1"/>
      <c r="G35" s="2"/>
      <c r="H35" s="41"/>
      <c r="I35" s="76"/>
      <c r="J35" s="76"/>
    </row>
    <row r="36" spans="1:10" ht="18" customHeight="1" x14ac:dyDescent="0.2">
      <c r="A36" s="6" t="s">
        <v>23</v>
      </c>
      <c r="B36" s="62" t="s">
        <v>324</v>
      </c>
      <c r="C36" s="64">
        <v>45091.319360000001</v>
      </c>
      <c r="D36" s="64">
        <v>37911.700879999997</v>
      </c>
      <c r="E36" s="7">
        <f t="shared" si="2"/>
        <v>0.84077603889388597</v>
      </c>
      <c r="F36" s="1"/>
      <c r="G36" s="2"/>
      <c r="H36" s="41"/>
      <c r="I36" s="76"/>
      <c r="J36" s="76"/>
    </row>
    <row r="37" spans="1:10" ht="18" customHeight="1" x14ac:dyDescent="0.2">
      <c r="A37" s="6" t="s">
        <v>24</v>
      </c>
      <c r="B37" s="62" t="s">
        <v>80</v>
      </c>
      <c r="C37" s="64">
        <v>39974.551180000002</v>
      </c>
      <c r="D37" s="64">
        <v>35480.6129</v>
      </c>
      <c r="E37" s="7">
        <f t="shared" si="2"/>
        <v>0.887580019103544</v>
      </c>
      <c r="F37" s="1"/>
      <c r="G37" s="2"/>
      <c r="H37" s="41"/>
      <c r="I37" s="76"/>
      <c r="J37" s="76"/>
    </row>
    <row r="38" spans="1:10" ht="18" customHeight="1" x14ac:dyDescent="0.2">
      <c r="A38" s="6" t="s">
        <v>25</v>
      </c>
      <c r="B38" s="62" t="s">
        <v>52</v>
      </c>
      <c r="C38" s="64">
        <v>329336.40201999998</v>
      </c>
      <c r="D38" s="64">
        <v>744893.74341</v>
      </c>
      <c r="E38" s="7">
        <f t="shared" si="2"/>
        <v>2.2618020323327754</v>
      </c>
      <c r="F38" s="1"/>
      <c r="G38" s="2"/>
      <c r="H38" s="41"/>
      <c r="I38" s="76"/>
      <c r="J38" s="76"/>
    </row>
    <row r="39" spans="1:10" ht="18" customHeight="1" x14ac:dyDescent="0.2">
      <c r="A39" s="6" t="s">
        <v>26</v>
      </c>
      <c r="B39" s="62" t="s">
        <v>96</v>
      </c>
      <c r="C39" s="64">
        <v>755341.97577999998</v>
      </c>
      <c r="D39" s="64">
        <v>662102.60927999998</v>
      </c>
      <c r="E39" s="7">
        <f t="shared" si="2"/>
        <v>0.87656006221060756</v>
      </c>
      <c r="F39" s="1"/>
      <c r="G39" s="2"/>
      <c r="H39" s="41"/>
      <c r="I39" s="76"/>
      <c r="J39" s="76"/>
    </row>
    <row r="40" spans="1:10" ht="18" customHeight="1" thickBot="1" x14ac:dyDescent="0.25">
      <c r="A40" s="6" t="s">
        <v>27</v>
      </c>
      <c r="B40" s="62" t="s">
        <v>81</v>
      </c>
      <c r="C40" s="64">
        <v>743261.92122000002</v>
      </c>
      <c r="D40" s="64">
        <v>805829.60548000003</v>
      </c>
      <c r="E40" s="7">
        <f t="shared" si="2"/>
        <v>1.0841798597152679</v>
      </c>
      <c r="F40" s="1"/>
      <c r="G40" s="2"/>
      <c r="H40" s="41"/>
      <c r="I40" s="76"/>
      <c r="J40" s="76"/>
    </row>
    <row r="41" spans="1:10" ht="18" customHeight="1" thickBot="1" x14ac:dyDescent="0.25">
      <c r="A41" s="22"/>
      <c r="B41" s="21" t="s">
        <v>164</v>
      </c>
      <c r="C41" s="3">
        <f>SUM(C14:C40)</f>
        <v>23846225.123870004</v>
      </c>
      <c r="D41" s="3">
        <f>SUM(D14:D40)</f>
        <v>24561013.311170001</v>
      </c>
      <c r="E41" s="39">
        <f t="shared" si="2"/>
        <v>1.0299748989027406</v>
      </c>
      <c r="F41" s="1"/>
      <c r="G41" s="2"/>
      <c r="H41" s="41"/>
      <c r="I41" s="76"/>
      <c r="J41" s="76"/>
    </row>
    <row r="42" spans="1:10" ht="18" customHeight="1" x14ac:dyDescent="0.2">
      <c r="A42" s="83"/>
      <c r="C42" s="8"/>
      <c r="D42" s="8"/>
      <c r="E42" s="153"/>
      <c r="F42" s="87"/>
      <c r="G42" s="40"/>
      <c r="H42" s="41"/>
      <c r="I42" s="76"/>
      <c r="J42" s="76"/>
    </row>
    <row r="43" spans="1:10" s="50" customFormat="1" ht="18" customHeight="1" x14ac:dyDescent="0.2">
      <c r="A43" s="552" t="s">
        <v>155</v>
      </c>
      <c r="B43" s="552"/>
      <c r="C43" s="552"/>
      <c r="D43" s="552"/>
      <c r="E43" s="552"/>
      <c r="F43" s="57"/>
      <c r="G43" s="57"/>
      <c r="H43" s="63"/>
      <c r="I43" s="56"/>
      <c r="J43" s="56"/>
    </row>
    <row r="44" spans="1:10" ht="18" customHeight="1" thickBot="1" x14ac:dyDescent="0.25">
      <c r="A44" s="71"/>
      <c r="B44" s="71"/>
      <c r="C44" s="71"/>
      <c r="D44" s="71"/>
      <c r="E44" s="154"/>
      <c r="F44" s="87"/>
      <c r="G44" s="40"/>
      <c r="H44" s="41"/>
      <c r="I44" s="76"/>
      <c r="J44" s="76"/>
    </row>
    <row r="45" spans="1:10" ht="18" customHeight="1" thickBot="1" x14ac:dyDescent="0.25">
      <c r="A45" s="196" t="s">
        <v>156</v>
      </c>
      <c r="B45" s="197" t="s">
        <v>160</v>
      </c>
      <c r="C45" s="556" t="s">
        <v>158</v>
      </c>
      <c r="D45" s="557"/>
      <c r="E45" s="195" t="s">
        <v>159</v>
      </c>
      <c r="F45" s="87"/>
      <c r="G45" s="40"/>
      <c r="H45" s="41"/>
      <c r="I45" s="76"/>
      <c r="J45" s="76"/>
    </row>
    <row r="46" spans="1:10" ht="18" customHeight="1" thickBot="1" x14ac:dyDescent="0.25">
      <c r="A46" s="6"/>
      <c r="B46" s="85"/>
      <c r="C46" s="148" t="s">
        <v>97</v>
      </c>
      <c r="D46" s="148" t="s">
        <v>319</v>
      </c>
      <c r="E46" s="4" t="s">
        <v>322</v>
      </c>
      <c r="F46" s="87"/>
      <c r="G46" s="40"/>
      <c r="H46" s="41"/>
      <c r="I46" s="86"/>
      <c r="J46" s="76"/>
    </row>
    <row r="47" spans="1:10" ht="18" customHeight="1" x14ac:dyDescent="0.2">
      <c r="A47" s="163" t="s">
        <v>0</v>
      </c>
      <c r="B47" s="62" t="s">
        <v>53</v>
      </c>
      <c r="C47" s="64">
        <v>1790882.60301</v>
      </c>
      <c r="D47" s="64">
        <v>1835080.5104700001</v>
      </c>
      <c r="E47" s="7">
        <f t="shared" ref="E47:E81" si="3">+IF(C47=0,"X",D47/C47)</f>
        <v>1.024679399635529</v>
      </c>
      <c r="F47" s="1"/>
      <c r="G47" s="2"/>
      <c r="H47"/>
      <c r="I47" s="76"/>
      <c r="J47" s="76"/>
    </row>
    <row r="48" spans="1:10" ht="18" customHeight="1" x14ac:dyDescent="0.2">
      <c r="A48" s="164" t="s">
        <v>1</v>
      </c>
      <c r="B48" s="62" t="s">
        <v>54</v>
      </c>
      <c r="C48" s="64">
        <v>494823.28324999998</v>
      </c>
      <c r="D48" s="64">
        <v>443239.81638999999</v>
      </c>
      <c r="E48" s="7">
        <f t="shared" si="3"/>
        <v>0.89575375976409255</v>
      </c>
      <c r="F48" s="1"/>
      <c r="G48" s="2"/>
      <c r="H48"/>
      <c r="I48" s="76"/>
      <c r="J48" s="76"/>
    </row>
    <row r="49" spans="1:10" ht="18" customHeight="1" x14ac:dyDescent="0.2">
      <c r="A49" s="164" t="s">
        <v>2</v>
      </c>
      <c r="B49" s="62" t="s">
        <v>82</v>
      </c>
      <c r="C49" s="64">
        <v>1259921.17307</v>
      </c>
      <c r="D49" s="64">
        <v>1864498.3296699999</v>
      </c>
      <c r="E49" s="7">
        <f t="shared" si="3"/>
        <v>1.4798531602789489</v>
      </c>
      <c r="F49" s="1"/>
      <c r="G49" s="2"/>
      <c r="H49"/>
      <c r="I49" s="76"/>
      <c r="J49" s="76"/>
    </row>
    <row r="50" spans="1:10" ht="18" customHeight="1" x14ac:dyDescent="0.2">
      <c r="A50" s="164" t="s">
        <v>3</v>
      </c>
      <c r="B50" s="62" t="s">
        <v>325</v>
      </c>
      <c r="C50" s="64">
        <v>220672.61042000001</v>
      </c>
      <c r="D50" s="64">
        <v>230473.90461</v>
      </c>
      <c r="E50" s="7">
        <f t="shared" si="3"/>
        <v>1.0444155446901429</v>
      </c>
      <c r="F50" s="1"/>
      <c r="G50" s="2"/>
      <c r="H50"/>
      <c r="I50" s="76"/>
      <c r="J50" s="76"/>
    </row>
    <row r="51" spans="1:10" ht="18" customHeight="1" x14ac:dyDescent="0.2">
      <c r="A51" s="164" t="s">
        <v>4</v>
      </c>
      <c r="B51" s="62" t="s">
        <v>55</v>
      </c>
      <c r="C51" s="64">
        <v>1193824.20529</v>
      </c>
      <c r="D51" s="64">
        <v>1410947.1975499999</v>
      </c>
      <c r="E51" s="7">
        <f t="shared" si="3"/>
        <v>1.1818718294518555</v>
      </c>
      <c r="F51" s="1"/>
      <c r="G51" s="2"/>
      <c r="H51"/>
      <c r="I51" s="76"/>
      <c r="J51" s="76"/>
    </row>
    <row r="52" spans="1:10" ht="18" customHeight="1" x14ac:dyDescent="0.2">
      <c r="A52" s="164" t="s">
        <v>5</v>
      </c>
      <c r="B52" s="62" t="s">
        <v>73</v>
      </c>
      <c r="C52" s="64">
        <v>364328.5955</v>
      </c>
      <c r="D52" s="64">
        <v>402888.51314</v>
      </c>
      <c r="E52" s="7">
        <f t="shared" si="3"/>
        <v>1.1058382957480482</v>
      </c>
      <c r="F52" s="1"/>
      <c r="G52" s="2"/>
      <c r="H52"/>
      <c r="I52" s="76"/>
      <c r="J52" s="76"/>
    </row>
    <row r="53" spans="1:10" ht="18" customHeight="1" x14ac:dyDescent="0.2">
      <c r="A53" s="164" t="s">
        <v>6</v>
      </c>
      <c r="B53" s="62" t="s">
        <v>56</v>
      </c>
      <c r="C53" s="64">
        <v>11924.954530000001</v>
      </c>
      <c r="D53" s="64">
        <v>17255.633460000001</v>
      </c>
      <c r="E53" s="7">
        <f t="shared" si="3"/>
        <v>1.4470188055299864</v>
      </c>
      <c r="F53" s="1"/>
      <c r="G53" s="2"/>
      <c r="H53"/>
      <c r="I53" s="76"/>
      <c r="J53" s="76"/>
    </row>
    <row r="54" spans="1:10" ht="18" customHeight="1" x14ac:dyDescent="0.2">
      <c r="A54" s="164" t="s">
        <v>7</v>
      </c>
      <c r="B54" s="62" t="s">
        <v>74</v>
      </c>
      <c r="C54" s="64">
        <v>48347.575709999997</v>
      </c>
      <c r="D54" s="64">
        <v>52343.114950000003</v>
      </c>
      <c r="E54" s="7">
        <f t="shared" si="3"/>
        <v>1.0826419770034836</v>
      </c>
      <c r="F54" s="1"/>
      <c r="G54" s="2"/>
      <c r="H54"/>
      <c r="I54" s="76"/>
      <c r="J54" s="76"/>
    </row>
    <row r="55" spans="1:10" ht="18" customHeight="1" x14ac:dyDescent="0.2">
      <c r="A55" s="164" t="s">
        <v>8</v>
      </c>
      <c r="B55" s="62" t="s">
        <v>57</v>
      </c>
      <c r="C55" s="64">
        <v>15824.19392</v>
      </c>
      <c r="D55" s="64">
        <v>24903.944200000002</v>
      </c>
      <c r="E55" s="7">
        <f t="shared" si="3"/>
        <v>1.5737891184791548</v>
      </c>
      <c r="F55" s="1"/>
      <c r="G55" s="2"/>
      <c r="H55"/>
      <c r="I55" s="76"/>
      <c r="J55" s="76"/>
    </row>
    <row r="56" spans="1:10" ht="18" customHeight="1" x14ac:dyDescent="0.2">
      <c r="A56" s="164" t="s">
        <v>9</v>
      </c>
      <c r="B56" s="62" t="s">
        <v>83</v>
      </c>
      <c r="C56" s="64">
        <v>4285447.4666600004</v>
      </c>
      <c r="D56" s="64">
        <v>5434946.1504300004</v>
      </c>
      <c r="E56" s="7">
        <f t="shared" si="3"/>
        <v>1.2682330591409392</v>
      </c>
      <c r="F56" s="1"/>
      <c r="G56" s="2"/>
      <c r="H56"/>
      <c r="I56" s="76"/>
      <c r="J56" s="76"/>
    </row>
    <row r="57" spans="1:10" ht="18" customHeight="1" x14ac:dyDescent="0.2">
      <c r="A57" s="164" t="s">
        <v>10</v>
      </c>
      <c r="B57" s="62" t="s">
        <v>58</v>
      </c>
      <c r="C57" s="64">
        <v>287284.81046000001</v>
      </c>
      <c r="D57" s="64">
        <v>271357.93287000002</v>
      </c>
      <c r="E57" s="7">
        <f t="shared" si="3"/>
        <v>0.94456066937720129</v>
      </c>
      <c r="F57" s="1"/>
      <c r="G57" s="2"/>
      <c r="H57"/>
      <c r="I57" s="76"/>
      <c r="J57" s="76"/>
    </row>
    <row r="58" spans="1:10" ht="18" customHeight="1" x14ac:dyDescent="0.2">
      <c r="A58" s="164" t="s">
        <v>11</v>
      </c>
      <c r="B58" s="62" t="s">
        <v>59</v>
      </c>
      <c r="C58" s="64">
        <v>296501.24508999998</v>
      </c>
      <c r="D58" s="64">
        <v>383354.69770000002</v>
      </c>
      <c r="E58" s="7">
        <f t="shared" si="3"/>
        <v>1.2929277837724984</v>
      </c>
      <c r="F58" s="1"/>
      <c r="G58" s="2"/>
      <c r="H58"/>
      <c r="I58" s="76"/>
      <c r="J58" s="76"/>
    </row>
    <row r="59" spans="1:10" ht="18" customHeight="1" x14ac:dyDescent="0.2">
      <c r="A59" s="164" t="s">
        <v>12</v>
      </c>
      <c r="B59" s="62" t="s">
        <v>84</v>
      </c>
      <c r="C59" s="64">
        <v>1418786.0754499999</v>
      </c>
      <c r="D59" s="64">
        <v>1369680.05076</v>
      </c>
      <c r="E59" s="7">
        <f t="shared" si="3"/>
        <v>0.96538870409027322</v>
      </c>
      <c r="F59" s="1"/>
      <c r="G59" s="2"/>
      <c r="H59"/>
      <c r="I59" s="76"/>
      <c r="J59" s="76"/>
    </row>
    <row r="60" spans="1:10" ht="18" customHeight="1" x14ac:dyDescent="0.2">
      <c r="A60" s="164" t="s">
        <v>13</v>
      </c>
      <c r="B60" s="62" t="s">
        <v>60</v>
      </c>
      <c r="C60" s="64">
        <v>619054.99679999996</v>
      </c>
      <c r="D60" s="64">
        <v>622890.47994999995</v>
      </c>
      <c r="E60" s="7">
        <f t="shared" si="3"/>
        <v>1.0061957066332172</v>
      </c>
      <c r="F60" s="1"/>
      <c r="G60" s="2"/>
      <c r="H60"/>
      <c r="I60" s="76"/>
      <c r="J60" s="76"/>
    </row>
    <row r="61" spans="1:10" ht="18" customHeight="1" x14ac:dyDescent="0.2">
      <c r="A61" s="164" t="s">
        <v>14</v>
      </c>
      <c r="B61" s="62" t="s">
        <v>85</v>
      </c>
      <c r="C61" s="64">
        <v>115575.60746</v>
      </c>
      <c r="D61" s="64">
        <v>120885.54914</v>
      </c>
      <c r="E61" s="7">
        <f t="shared" si="3"/>
        <v>1.0459434459977877</v>
      </c>
      <c r="F61" s="1"/>
      <c r="G61" s="2"/>
      <c r="H61"/>
      <c r="I61" s="76"/>
      <c r="J61" s="76"/>
    </row>
    <row r="62" spans="1:10" ht="18" customHeight="1" x14ac:dyDescent="0.2">
      <c r="A62" s="164" t="s">
        <v>15</v>
      </c>
      <c r="B62" s="62" t="s">
        <v>61</v>
      </c>
      <c r="C62" s="64">
        <v>870416.52073999995</v>
      </c>
      <c r="D62" s="64">
        <v>924583.78897999995</v>
      </c>
      <c r="E62" s="7">
        <f t="shared" si="3"/>
        <v>1.0622314339736438</v>
      </c>
      <c r="F62" s="1"/>
      <c r="G62" s="2"/>
      <c r="H62"/>
      <c r="I62" s="76"/>
      <c r="J62" s="76"/>
    </row>
    <row r="63" spans="1:10" ht="18" customHeight="1" x14ac:dyDescent="0.2">
      <c r="A63" s="164" t="s">
        <v>16</v>
      </c>
      <c r="B63" s="62" t="s">
        <v>62</v>
      </c>
      <c r="C63" s="64">
        <v>46698.424160000002</v>
      </c>
      <c r="D63" s="64">
        <v>56889.63248</v>
      </c>
      <c r="E63" s="7">
        <f t="shared" si="3"/>
        <v>1.2182345229698217</v>
      </c>
      <c r="F63" s="1"/>
      <c r="G63" s="2"/>
      <c r="H63"/>
      <c r="I63" s="76"/>
      <c r="J63" s="76"/>
    </row>
    <row r="64" spans="1:10" ht="18" customHeight="1" x14ac:dyDescent="0.2">
      <c r="A64" s="164" t="s">
        <v>17</v>
      </c>
      <c r="B64" s="62" t="s">
        <v>63</v>
      </c>
      <c r="C64" s="64">
        <v>729270.40582999995</v>
      </c>
      <c r="D64" s="64">
        <v>1016660.6532300001</v>
      </c>
      <c r="E64" s="7">
        <f t="shared" si="3"/>
        <v>1.3940791304604148</v>
      </c>
      <c r="F64" s="1"/>
      <c r="G64" s="2"/>
      <c r="H64"/>
      <c r="I64" s="76"/>
      <c r="J64" s="76"/>
    </row>
    <row r="65" spans="1:10" ht="18" customHeight="1" x14ac:dyDescent="0.2">
      <c r="A65" s="164" t="s">
        <v>18</v>
      </c>
      <c r="B65" s="62" t="s">
        <v>98</v>
      </c>
      <c r="C65" s="64">
        <v>464.68229000000002</v>
      </c>
      <c r="D65" s="64">
        <v>3403.8973599999999</v>
      </c>
      <c r="E65" s="7">
        <f t="shared" si="3"/>
        <v>7.3252143093294988</v>
      </c>
      <c r="F65" s="1"/>
      <c r="G65" s="2"/>
      <c r="H65"/>
      <c r="I65" s="76"/>
      <c r="J65" s="76"/>
    </row>
    <row r="66" spans="1:10" ht="18" customHeight="1" x14ac:dyDescent="0.2">
      <c r="A66" s="164" t="s">
        <v>19</v>
      </c>
      <c r="B66" s="62" t="s">
        <v>326</v>
      </c>
      <c r="C66" s="216" t="s">
        <v>33</v>
      </c>
      <c r="D66" s="64">
        <v>14001.58282</v>
      </c>
      <c r="E66" s="7" t="e">
        <f t="shared" si="3"/>
        <v>#VALUE!</v>
      </c>
      <c r="F66" s="1"/>
      <c r="G66" s="2"/>
      <c r="H66"/>
      <c r="I66" s="76"/>
      <c r="J66" s="76"/>
    </row>
    <row r="67" spans="1:10" ht="18" customHeight="1" x14ac:dyDescent="0.2">
      <c r="A67" s="167" t="s">
        <v>20</v>
      </c>
      <c r="B67" s="62" t="s">
        <v>64</v>
      </c>
      <c r="C67" s="64">
        <v>670.88</v>
      </c>
      <c r="D67" s="64">
        <v>553.70299999999997</v>
      </c>
      <c r="E67" s="7">
        <f t="shared" si="3"/>
        <v>0.82533836155497253</v>
      </c>
      <c r="F67" s="1"/>
      <c r="G67" s="2"/>
      <c r="H67"/>
      <c r="I67" s="76"/>
      <c r="J67" s="76"/>
    </row>
    <row r="68" spans="1:10" ht="18" customHeight="1" x14ac:dyDescent="0.2">
      <c r="A68" s="167" t="s">
        <v>22</v>
      </c>
      <c r="B68" s="62" t="s">
        <v>99</v>
      </c>
      <c r="C68" s="64">
        <v>365675.84130999999</v>
      </c>
      <c r="D68" s="64">
        <v>450714.33973000001</v>
      </c>
      <c r="E68" s="7">
        <f t="shared" si="3"/>
        <v>1.2325515902701076</v>
      </c>
      <c r="F68" s="1"/>
      <c r="G68" s="2"/>
      <c r="H68"/>
      <c r="I68" s="76"/>
      <c r="J68" s="76"/>
    </row>
    <row r="69" spans="1:10" ht="18" customHeight="1" x14ac:dyDescent="0.2">
      <c r="A69" s="167" t="s">
        <v>23</v>
      </c>
      <c r="B69" s="62" t="s">
        <v>86</v>
      </c>
      <c r="C69" s="64">
        <v>97035.163860000001</v>
      </c>
      <c r="D69" s="64">
        <v>221594.24737999999</v>
      </c>
      <c r="E69" s="7">
        <f t="shared" si="3"/>
        <v>2.2836489223608756</v>
      </c>
      <c r="F69" s="1"/>
      <c r="G69" s="2"/>
      <c r="H69"/>
      <c r="I69" s="76"/>
      <c r="J69" s="76"/>
    </row>
    <row r="70" spans="1:10" ht="18" customHeight="1" x14ac:dyDescent="0.2">
      <c r="A70" s="167" t="s">
        <v>24</v>
      </c>
      <c r="B70" s="62" t="s">
        <v>105</v>
      </c>
      <c r="C70" s="216" t="s">
        <v>33</v>
      </c>
      <c r="D70" s="64">
        <v>107746.06408</v>
      </c>
      <c r="E70" s="7" t="e">
        <f t="shared" si="3"/>
        <v>#VALUE!</v>
      </c>
      <c r="F70" s="1"/>
      <c r="G70" s="2"/>
      <c r="H70"/>
      <c r="I70" s="76"/>
      <c r="J70" s="76"/>
    </row>
    <row r="71" spans="1:10" ht="18" customHeight="1" x14ac:dyDescent="0.2">
      <c r="A71" s="167" t="s">
        <v>25</v>
      </c>
      <c r="B71" s="62" t="s">
        <v>65</v>
      </c>
      <c r="C71" s="64">
        <v>263190.24602999998</v>
      </c>
      <c r="D71" s="64">
        <v>242084.55694000001</v>
      </c>
      <c r="E71" s="7">
        <f t="shared" si="3"/>
        <v>0.91980823982514071</v>
      </c>
      <c r="F71" s="1"/>
      <c r="G71" s="2"/>
      <c r="H71"/>
      <c r="I71" s="76"/>
      <c r="J71" s="76"/>
    </row>
    <row r="72" spans="1:10" ht="18" customHeight="1" x14ac:dyDescent="0.2">
      <c r="A72" s="167" t="s">
        <v>26</v>
      </c>
      <c r="B72" s="62" t="s">
        <v>66</v>
      </c>
      <c r="C72" s="64">
        <v>10682014.46497</v>
      </c>
      <c r="D72" s="64">
        <v>12448394.939230001</v>
      </c>
      <c r="E72" s="7">
        <f t="shared" si="3"/>
        <v>1.1653602398735341</v>
      </c>
      <c r="F72" s="1"/>
      <c r="G72" s="2"/>
      <c r="H72"/>
      <c r="I72" s="76"/>
      <c r="J72" s="76"/>
    </row>
    <row r="73" spans="1:10" ht="18" customHeight="1" x14ac:dyDescent="0.2">
      <c r="A73" s="167" t="s">
        <v>27</v>
      </c>
      <c r="B73" s="62" t="s">
        <v>100</v>
      </c>
      <c r="C73" s="64">
        <v>137751.81399</v>
      </c>
      <c r="D73" s="64">
        <v>384044.94024999999</v>
      </c>
      <c r="E73" s="7">
        <f t="shared" si="3"/>
        <v>2.7879483334998367</v>
      </c>
      <c r="F73" s="1"/>
      <c r="G73" s="2"/>
      <c r="H73"/>
      <c r="I73" s="76"/>
      <c r="J73" s="76"/>
    </row>
    <row r="74" spans="1:10" ht="18" customHeight="1" x14ac:dyDescent="0.2">
      <c r="A74" s="167" t="s">
        <v>28</v>
      </c>
      <c r="B74" s="62" t="s">
        <v>327</v>
      </c>
      <c r="C74" s="64">
        <v>179685.37208999999</v>
      </c>
      <c r="D74" s="64">
        <v>191013.68770000001</v>
      </c>
      <c r="E74" s="7">
        <f t="shared" si="3"/>
        <v>1.0630452856469916</v>
      </c>
      <c r="F74" s="1"/>
      <c r="G74" s="2"/>
      <c r="H74"/>
      <c r="I74" s="76"/>
      <c r="J74" s="76"/>
    </row>
    <row r="75" spans="1:10" ht="18" customHeight="1" x14ac:dyDescent="0.2">
      <c r="A75" s="167" t="s">
        <v>29</v>
      </c>
      <c r="B75" s="62" t="s">
        <v>67</v>
      </c>
      <c r="C75" s="64">
        <v>48923.380319999997</v>
      </c>
      <c r="D75" s="64">
        <v>47376.982479999999</v>
      </c>
      <c r="E75" s="7">
        <f t="shared" si="3"/>
        <v>0.96839143514031012</v>
      </c>
      <c r="F75" s="1"/>
      <c r="G75" s="2"/>
      <c r="H75"/>
      <c r="I75" s="76"/>
      <c r="J75" s="76"/>
    </row>
    <row r="76" spans="1:10" ht="18" customHeight="1" x14ac:dyDescent="0.2">
      <c r="A76" s="167" t="s">
        <v>30</v>
      </c>
      <c r="B76" s="62" t="s">
        <v>75</v>
      </c>
      <c r="C76" s="64">
        <v>666715.93813999998</v>
      </c>
      <c r="D76" s="64">
        <v>698318.75665999996</v>
      </c>
      <c r="E76" s="7">
        <f t="shared" si="3"/>
        <v>1.0474007245246983</v>
      </c>
      <c r="F76" s="1"/>
      <c r="G76" s="2"/>
      <c r="H76"/>
      <c r="I76" s="76"/>
      <c r="J76" s="76"/>
    </row>
    <row r="77" spans="1:10" ht="18" customHeight="1" x14ac:dyDescent="0.2">
      <c r="A77" s="167" t="s">
        <v>31</v>
      </c>
      <c r="B77" s="62" t="s">
        <v>76</v>
      </c>
      <c r="C77" s="64">
        <v>260163.92348</v>
      </c>
      <c r="D77" s="64">
        <v>207336.15137000001</v>
      </c>
      <c r="E77" s="7">
        <f t="shared" si="3"/>
        <v>0.7969442826531592</v>
      </c>
      <c r="F77" s="1"/>
      <c r="G77" s="2"/>
      <c r="H77"/>
      <c r="I77" s="76"/>
    </row>
    <row r="78" spans="1:10" ht="18" customHeight="1" x14ac:dyDescent="0.2">
      <c r="A78" s="167" t="s">
        <v>101</v>
      </c>
      <c r="B78" s="62" t="s">
        <v>68</v>
      </c>
      <c r="C78" s="64">
        <v>1112731.23731</v>
      </c>
      <c r="D78" s="64">
        <v>1120691.223</v>
      </c>
      <c r="E78" s="7">
        <f t="shared" si="3"/>
        <v>1.0071535564232412</v>
      </c>
      <c r="F78" s="1"/>
      <c r="G78" s="2"/>
      <c r="H78"/>
      <c r="I78" s="76"/>
    </row>
    <row r="79" spans="1:10" ht="18" customHeight="1" x14ac:dyDescent="0.2">
      <c r="A79" s="167" t="s">
        <v>102</v>
      </c>
      <c r="B79" s="62" t="s">
        <v>69</v>
      </c>
      <c r="C79" s="64">
        <v>4119309.17197</v>
      </c>
      <c r="D79" s="64">
        <v>5120423.6343400003</v>
      </c>
      <c r="E79" s="7">
        <f t="shared" si="3"/>
        <v>1.2430296975964132</v>
      </c>
      <c r="F79" s="1"/>
      <c r="G79" s="2"/>
      <c r="H79"/>
      <c r="I79" s="76"/>
    </row>
    <row r="80" spans="1:10" ht="18" customHeight="1" thickBot="1" x14ac:dyDescent="0.25">
      <c r="A80" s="167" t="s">
        <v>104</v>
      </c>
      <c r="B80" s="62" t="s">
        <v>70</v>
      </c>
      <c r="C80" s="64">
        <v>30535.418150000001</v>
      </c>
      <c r="D80" s="64">
        <v>52074.920359999996</v>
      </c>
      <c r="E80" s="7">
        <f t="shared" si="3"/>
        <v>1.7053940477969185</v>
      </c>
      <c r="F80" s="1"/>
      <c r="G80" s="2"/>
      <c r="H80"/>
      <c r="I80" s="76"/>
    </row>
    <row r="81" spans="1:10" ht="18" customHeight="1" thickBot="1" x14ac:dyDescent="0.25">
      <c r="A81" s="22"/>
      <c r="B81" s="81" t="s">
        <v>164</v>
      </c>
      <c r="C81" s="126">
        <f>SUM(C47:C80)</f>
        <v>32034452.281260002</v>
      </c>
      <c r="D81" s="3">
        <f>+SUM(D47:D80)</f>
        <v>37792653.526680008</v>
      </c>
      <c r="E81" s="39">
        <f t="shared" si="3"/>
        <v>1.179750263711814</v>
      </c>
      <c r="F81" s="1"/>
      <c r="G81" s="2"/>
      <c r="H81"/>
      <c r="I81" s="76"/>
    </row>
    <row r="82" spans="1:10" x14ac:dyDescent="0.2">
      <c r="C82" s="8"/>
      <c r="D82" s="8"/>
      <c r="E82" s="153"/>
      <c r="H82"/>
    </row>
    <row r="83" spans="1:10" s="50" customFormat="1" ht="15" customHeight="1" x14ac:dyDescent="0.2">
      <c r="A83" s="552" t="s">
        <v>165</v>
      </c>
      <c r="B83" s="552"/>
      <c r="C83" s="552"/>
      <c r="D83" s="552"/>
      <c r="E83" s="552"/>
      <c r="F83" s="53"/>
      <c r="G83" s="54"/>
      <c r="H83"/>
      <c r="I83" s="52"/>
      <c r="J83" s="52"/>
    </row>
    <row r="84" spans="1:10" ht="15" customHeight="1" thickBot="1" x14ac:dyDescent="0.25">
      <c r="A84" s="71"/>
      <c r="B84" s="71"/>
      <c r="C84" s="71"/>
      <c r="D84" s="71"/>
      <c r="E84" s="150"/>
      <c r="F84" s="71"/>
      <c r="G84" s="72"/>
    </row>
    <row r="85" spans="1:10" ht="27.75" customHeight="1" x14ac:dyDescent="0.2">
      <c r="A85" s="553" t="s">
        <v>156</v>
      </c>
      <c r="B85" s="562" t="s">
        <v>167</v>
      </c>
      <c r="C85" s="558" t="s">
        <v>158</v>
      </c>
      <c r="D85" s="559"/>
      <c r="E85" s="565" t="s">
        <v>159</v>
      </c>
      <c r="F85" s="558" t="s">
        <v>168</v>
      </c>
      <c r="G85" s="559"/>
    </row>
    <row r="86" spans="1:10" ht="15" customHeight="1" thickBot="1" x14ac:dyDescent="0.25">
      <c r="A86" s="554"/>
      <c r="B86" s="563"/>
      <c r="C86" s="560"/>
      <c r="D86" s="561"/>
      <c r="E86" s="566"/>
      <c r="F86" s="560"/>
      <c r="G86" s="561"/>
    </row>
    <row r="87" spans="1:10" ht="15" customHeight="1" thickBot="1" x14ac:dyDescent="0.25">
      <c r="A87" s="555"/>
      <c r="B87" s="564"/>
      <c r="C87" s="146" t="s">
        <v>97</v>
      </c>
      <c r="D87" s="148" t="s">
        <v>319</v>
      </c>
      <c r="E87" s="4" t="s">
        <v>322</v>
      </c>
      <c r="F87" s="148" t="s">
        <v>97</v>
      </c>
      <c r="G87" s="148" t="s">
        <v>319</v>
      </c>
    </row>
    <row r="88" spans="1:10" ht="15" customHeight="1" x14ac:dyDescent="0.2">
      <c r="A88" s="38"/>
      <c r="B88" s="16"/>
      <c r="C88" s="32"/>
      <c r="D88" s="88"/>
      <c r="E88" s="20"/>
      <c r="F88" s="33"/>
      <c r="G88" s="33"/>
      <c r="H88" s="89"/>
      <c r="I88" s="2"/>
    </row>
    <row r="89" spans="1:10" x14ac:dyDescent="0.2">
      <c r="A89" s="193" t="s">
        <v>0</v>
      </c>
      <c r="B89" s="199" t="s">
        <v>169</v>
      </c>
      <c r="C89" s="28">
        <v>7804880.7413900001</v>
      </c>
      <c r="D89" s="28">
        <v>7496605.4397200001</v>
      </c>
      <c r="E89" s="7">
        <f t="shared" ref="E89:E94" si="4">+IF(C89=0,"X",D89/C89)</f>
        <v>0.96050224059988676</v>
      </c>
      <c r="F89" s="29">
        <f>+C89/$C$97</f>
        <v>0.32730047212324426</v>
      </c>
      <c r="G89" s="29">
        <f>+D89/$D$97</f>
        <v>0.30522378473328909</v>
      </c>
      <c r="H89" s="2"/>
      <c r="I89" s="2"/>
    </row>
    <row r="90" spans="1:10" x14ac:dyDescent="0.2">
      <c r="A90" s="193" t="s">
        <v>1</v>
      </c>
      <c r="B90" s="198" t="s">
        <v>170</v>
      </c>
      <c r="C90" s="28">
        <v>125994.35043000001</v>
      </c>
      <c r="D90" s="28">
        <v>111977.9736</v>
      </c>
      <c r="E90" s="7">
        <f t="shared" si="4"/>
        <v>0.88875392601204584</v>
      </c>
      <c r="F90" s="29">
        <f t="shared" ref="F90:F94" si="5">+C90/$C$97</f>
        <v>5.2836182572158375E-3</v>
      </c>
      <c r="G90" s="29">
        <f t="shared" ref="G90:G94" si="6">+D90/$D$97</f>
        <v>4.5591756407327867E-3</v>
      </c>
      <c r="H90" s="2"/>
      <c r="I90" s="2"/>
    </row>
    <row r="91" spans="1:10" x14ac:dyDescent="0.2">
      <c r="A91" s="193" t="s">
        <v>2</v>
      </c>
      <c r="B91" s="198" t="s">
        <v>171</v>
      </c>
      <c r="C91" s="28">
        <v>10325116.19345</v>
      </c>
      <c r="D91" s="28">
        <v>11282757.820489999</v>
      </c>
      <c r="E91" s="7">
        <f t="shared" si="4"/>
        <v>1.0927487506288309</v>
      </c>
      <c r="F91" s="29">
        <f t="shared" si="5"/>
        <v>0.43298744936898131</v>
      </c>
      <c r="G91" s="29">
        <f t="shared" si="6"/>
        <v>0.45937672349042541</v>
      </c>
      <c r="H91" s="2"/>
      <c r="I91" s="2"/>
    </row>
    <row r="92" spans="1:10" x14ac:dyDescent="0.2">
      <c r="A92" s="193" t="s">
        <v>3</v>
      </c>
      <c r="B92" s="23" t="s">
        <v>172</v>
      </c>
      <c r="C92" s="28">
        <v>137885.74437</v>
      </c>
      <c r="D92" s="28">
        <v>135375.08977000002</v>
      </c>
      <c r="E92" s="7">
        <f t="shared" si="4"/>
        <v>0.98179177541905316</v>
      </c>
      <c r="F92" s="29">
        <f t="shared" si="5"/>
        <v>5.7822881254337511E-3</v>
      </c>
      <c r="G92" s="29">
        <f t="shared" si="6"/>
        <v>5.5117876471502646E-3</v>
      </c>
      <c r="H92" s="2"/>
      <c r="I92" s="2"/>
    </row>
    <row r="93" spans="1:10" ht="25.5" x14ac:dyDescent="0.2">
      <c r="A93" s="193" t="s">
        <v>4</v>
      </c>
      <c r="B93" s="23" t="s">
        <v>173</v>
      </c>
      <c r="C93" s="28">
        <v>5428848.25538</v>
      </c>
      <c r="D93" s="28">
        <v>5511838.6182399997</v>
      </c>
      <c r="E93" s="7">
        <f t="shared" si="4"/>
        <v>1.015286918874138</v>
      </c>
      <c r="F93" s="29">
        <f t="shared" si="5"/>
        <v>0.22766069795896415</v>
      </c>
      <c r="G93" s="29">
        <f t="shared" si="6"/>
        <v>0.22441413749543035</v>
      </c>
      <c r="H93" s="2"/>
      <c r="I93" s="2"/>
    </row>
    <row r="94" spans="1:10" x14ac:dyDescent="0.2">
      <c r="A94" s="193" t="s">
        <v>5</v>
      </c>
      <c r="B94" s="24" t="s">
        <v>174</v>
      </c>
      <c r="C94" s="28">
        <v>23499.838820000001</v>
      </c>
      <c r="D94" s="28">
        <v>22458.369350000001</v>
      </c>
      <c r="E94" s="7">
        <f t="shared" si="4"/>
        <v>0.95568184624680763</v>
      </c>
      <c r="F94" s="29">
        <f t="shared" si="5"/>
        <v>9.8547416616084449E-4</v>
      </c>
      <c r="G94" s="29">
        <f t="shared" si="6"/>
        <v>9.1439099297203072E-4</v>
      </c>
      <c r="H94" s="2"/>
      <c r="I94" s="2"/>
    </row>
    <row r="95" spans="1:10" ht="15" customHeight="1" thickBot="1" x14ac:dyDescent="0.25">
      <c r="A95" s="6"/>
      <c r="B95" s="10"/>
      <c r="C95" s="30"/>
      <c r="D95" s="30"/>
      <c r="E95" s="20"/>
      <c r="F95" s="33"/>
      <c r="G95" s="33"/>
      <c r="H95" s="2"/>
      <c r="I95" s="2"/>
    </row>
    <row r="96" spans="1:10" ht="15" customHeight="1" x14ac:dyDescent="0.2">
      <c r="A96" s="38"/>
      <c r="B96" s="11"/>
      <c r="C96" s="28"/>
      <c r="D96" s="28"/>
      <c r="E96" s="151"/>
      <c r="F96" s="90"/>
      <c r="G96" s="90"/>
      <c r="H96" s="2"/>
      <c r="I96" s="2"/>
    </row>
    <row r="97" spans="1:10" ht="15" customHeight="1" x14ac:dyDescent="0.2">
      <c r="A97" s="91"/>
      <c r="B97" s="12" t="s">
        <v>164</v>
      </c>
      <c r="C97" s="92">
        <f>SUM(C89:C94)</f>
        <v>23846225.123839997</v>
      </c>
      <c r="D97" s="92">
        <f>SUM(D89:D94)</f>
        <v>24561013.311170001</v>
      </c>
      <c r="E97" s="155">
        <f t="shared" ref="E97" si="7">+IF(C97=0,"X",D97/C97)</f>
        <v>1.0299748989040367</v>
      </c>
      <c r="F97" s="33">
        <f>SUM(F89:F94)</f>
        <v>1.0000000000000002</v>
      </c>
      <c r="G97" s="33">
        <f>SUM(G89:G94)</f>
        <v>0.99999999999999989</v>
      </c>
      <c r="H97" s="2"/>
      <c r="I97" s="2"/>
    </row>
    <row r="98" spans="1:10" ht="15" customHeight="1" thickBot="1" x14ac:dyDescent="0.25">
      <c r="A98" s="77"/>
      <c r="B98" s="13"/>
      <c r="C98" s="30"/>
      <c r="D98" s="44"/>
      <c r="E98" s="147"/>
      <c r="F98" s="94"/>
      <c r="G98" s="95"/>
      <c r="H98" s="2"/>
      <c r="I98" s="2"/>
    </row>
    <row r="99" spans="1:10" ht="15" customHeight="1" x14ac:dyDescent="0.2">
      <c r="C99" s="168"/>
      <c r="D99" s="168"/>
      <c r="E99" s="153"/>
      <c r="F99" s="5"/>
      <c r="G99" s="87"/>
      <c r="H99" s="2"/>
      <c r="I99" s="2"/>
    </row>
    <row r="100" spans="1:10" s="50" customFormat="1" ht="15" customHeight="1" x14ac:dyDescent="0.2">
      <c r="A100" s="552" t="s">
        <v>166</v>
      </c>
      <c r="B100" s="552"/>
      <c r="C100" s="552"/>
      <c r="D100" s="552"/>
      <c r="E100" s="552"/>
      <c r="F100" s="68"/>
      <c r="G100" s="68"/>
      <c r="H100" s="60"/>
      <c r="I100" s="60"/>
      <c r="J100" s="52"/>
    </row>
    <row r="101" spans="1:10" ht="15" customHeight="1" thickBot="1" x14ac:dyDescent="0.25">
      <c r="C101" s="82"/>
      <c r="D101" s="82"/>
      <c r="F101" s="70"/>
      <c r="H101" s="2"/>
      <c r="I101" s="2"/>
    </row>
    <row r="102" spans="1:10" ht="27.75" customHeight="1" x14ac:dyDescent="0.2">
      <c r="A102" s="553" t="s">
        <v>156</v>
      </c>
      <c r="B102" s="562" t="s">
        <v>167</v>
      </c>
      <c r="C102" s="558" t="s">
        <v>158</v>
      </c>
      <c r="D102" s="559"/>
      <c r="E102" s="565" t="s">
        <v>159</v>
      </c>
      <c r="F102" s="558" t="s">
        <v>168</v>
      </c>
      <c r="G102" s="559"/>
      <c r="H102" s="2"/>
      <c r="I102" s="2"/>
    </row>
    <row r="103" spans="1:10" ht="15" customHeight="1" thickBot="1" x14ac:dyDescent="0.25">
      <c r="A103" s="554"/>
      <c r="B103" s="563"/>
      <c r="C103" s="560"/>
      <c r="D103" s="561"/>
      <c r="E103" s="566"/>
      <c r="F103" s="560"/>
      <c r="G103" s="561"/>
      <c r="H103" s="2"/>
      <c r="I103" s="2"/>
    </row>
    <row r="104" spans="1:10" ht="15" customHeight="1" thickBot="1" x14ac:dyDescent="0.25">
      <c r="A104" s="555"/>
      <c r="B104" s="564"/>
      <c r="C104" s="146" t="s">
        <v>97</v>
      </c>
      <c r="D104" s="148" t="s">
        <v>319</v>
      </c>
      <c r="E104" s="4" t="s">
        <v>322</v>
      </c>
      <c r="F104" s="148" t="s">
        <v>97</v>
      </c>
      <c r="G104" s="148" t="s">
        <v>319</v>
      </c>
      <c r="H104" s="2"/>
      <c r="I104" s="2"/>
    </row>
    <row r="105" spans="1:10" ht="15" customHeight="1" x14ac:dyDescent="0.2">
      <c r="A105" s="32"/>
      <c r="B105" s="15"/>
      <c r="C105" s="96"/>
      <c r="D105" s="96"/>
      <c r="E105" s="151"/>
      <c r="F105" s="79"/>
      <c r="G105" s="79"/>
      <c r="H105" s="2"/>
      <c r="I105" s="2"/>
    </row>
    <row r="106" spans="1:10" ht="25.5" x14ac:dyDescent="0.2">
      <c r="A106" s="193" t="s">
        <v>0</v>
      </c>
      <c r="B106" s="200" t="s">
        <v>175</v>
      </c>
      <c r="C106" s="28">
        <v>1396287.54104</v>
      </c>
      <c r="D106" s="28">
        <v>1492687.9439100001</v>
      </c>
      <c r="E106" s="7">
        <f t="shared" ref="E106:E124" si="8">+IF(C106=0,"X",D106/C106)</f>
        <v>1.0690405092336481</v>
      </c>
      <c r="F106" s="29">
        <f>+C106/$C$127</f>
        <v>4.3587058357692644E-2</v>
      </c>
      <c r="G106" s="29">
        <f>+D106/$D$127</f>
        <v>3.9496775288654619E-2</v>
      </c>
      <c r="H106" s="2"/>
      <c r="I106" s="2"/>
    </row>
    <row r="107" spans="1:10" x14ac:dyDescent="0.2">
      <c r="A107" s="193" t="s">
        <v>1</v>
      </c>
      <c r="B107" s="27" t="s">
        <v>176</v>
      </c>
      <c r="C107" s="28">
        <v>619250.11790999991</v>
      </c>
      <c r="D107" s="28">
        <v>688605.48904000001</v>
      </c>
      <c r="E107" s="7">
        <f t="shared" si="8"/>
        <v>1.1119989631396081</v>
      </c>
      <c r="F107" s="29">
        <f t="shared" ref="F107:F124" si="9">+C107/$C$127</f>
        <v>1.9330754041712091E-2</v>
      </c>
      <c r="G107" s="29">
        <f t="shared" ref="G107:G124" si="10">+D107/$D$127</f>
        <v>1.8220617627489097E-2</v>
      </c>
      <c r="H107" s="2"/>
      <c r="I107" s="2"/>
    </row>
    <row r="108" spans="1:10" ht="25.5" x14ac:dyDescent="0.2">
      <c r="A108" s="193" t="s">
        <v>2</v>
      </c>
      <c r="B108" s="27" t="s">
        <v>177</v>
      </c>
      <c r="C108" s="28">
        <v>6575844.10207</v>
      </c>
      <c r="D108" s="28">
        <v>7652782.0620600004</v>
      </c>
      <c r="E108" s="7">
        <f t="shared" si="8"/>
        <v>1.163771820510616</v>
      </c>
      <c r="F108" s="29">
        <f t="shared" si="9"/>
        <v>0.20527412313263857</v>
      </c>
      <c r="G108" s="29">
        <f t="shared" si="10"/>
        <v>0.20249390682856297</v>
      </c>
      <c r="H108" s="2"/>
      <c r="I108" s="2"/>
    </row>
    <row r="109" spans="1:10" ht="25.5" x14ac:dyDescent="0.2">
      <c r="A109" s="193" t="s">
        <v>3</v>
      </c>
      <c r="B109" s="27" t="s">
        <v>178</v>
      </c>
      <c r="C109" s="28">
        <v>27388.71542</v>
      </c>
      <c r="D109" s="28">
        <v>39326.743350000004</v>
      </c>
      <c r="E109" s="7">
        <f t="shared" si="8"/>
        <v>1.4358739629417787</v>
      </c>
      <c r="F109" s="29">
        <f t="shared" si="9"/>
        <v>8.5497685989849954E-4</v>
      </c>
      <c r="G109" s="29">
        <f t="shared" si="10"/>
        <v>1.0405922760123771E-3</v>
      </c>
      <c r="H109" s="2"/>
      <c r="I109" s="2"/>
    </row>
    <row r="110" spans="1:10" ht="25.5" x14ac:dyDescent="0.2">
      <c r="A110" s="193" t="s">
        <v>4</v>
      </c>
      <c r="B110" s="27" t="s">
        <v>179</v>
      </c>
      <c r="C110" s="28">
        <v>17627.881359999999</v>
      </c>
      <c r="D110" s="28">
        <v>23373.45937</v>
      </c>
      <c r="E110" s="7">
        <f t="shared" si="8"/>
        <v>1.3259369570660646</v>
      </c>
      <c r="F110" s="29">
        <f t="shared" si="9"/>
        <v>5.5027884370329079E-4</v>
      </c>
      <c r="G110" s="29">
        <f t="shared" si="10"/>
        <v>6.1846568549162918E-4</v>
      </c>
      <c r="H110" s="2"/>
      <c r="I110" s="2"/>
    </row>
    <row r="111" spans="1:10" ht="27.75" customHeight="1" x14ac:dyDescent="0.2">
      <c r="A111" s="193" t="s">
        <v>5</v>
      </c>
      <c r="B111" s="27" t="s">
        <v>180</v>
      </c>
      <c r="C111" s="28">
        <v>68311.530879999991</v>
      </c>
      <c r="D111" s="28">
        <v>59250.363539999998</v>
      </c>
      <c r="E111" s="7">
        <f t="shared" si="8"/>
        <v>0.86735522944263443</v>
      </c>
      <c r="F111" s="29">
        <f t="shared" si="9"/>
        <v>2.1324394835981605E-3</v>
      </c>
      <c r="G111" s="29">
        <f t="shared" si="10"/>
        <v>1.5677746337124394E-3</v>
      </c>
      <c r="H111" s="2"/>
      <c r="I111" s="2"/>
    </row>
    <row r="112" spans="1:10" ht="39" customHeight="1" x14ac:dyDescent="0.2">
      <c r="A112" s="193" t="s">
        <v>6</v>
      </c>
      <c r="B112" s="27" t="s">
        <v>183</v>
      </c>
      <c r="C112" s="28">
        <v>120270.24036</v>
      </c>
      <c r="D112" s="28">
        <v>130835.06487999999</v>
      </c>
      <c r="E112" s="7">
        <f t="shared" si="8"/>
        <v>1.0878423830232378</v>
      </c>
      <c r="F112" s="29">
        <f t="shared" si="9"/>
        <v>3.7544028942351386E-3</v>
      </c>
      <c r="G112" s="29">
        <f t="shared" si="10"/>
        <v>3.4619179303517441E-3</v>
      </c>
      <c r="H112" s="2"/>
      <c r="I112" s="2"/>
    </row>
    <row r="113" spans="1:9" ht="39.75" customHeight="1" x14ac:dyDescent="0.2">
      <c r="A113" s="193" t="s">
        <v>7</v>
      </c>
      <c r="B113" s="200" t="s">
        <v>181</v>
      </c>
      <c r="C113" s="28">
        <v>2977674.1404899997</v>
      </c>
      <c r="D113" s="28">
        <v>3180086.0893299999</v>
      </c>
      <c r="E113" s="7">
        <f t="shared" si="8"/>
        <v>1.0679765277495044</v>
      </c>
      <c r="F113" s="29">
        <f t="shared" si="9"/>
        <v>9.2952241366459215E-2</v>
      </c>
      <c r="G113" s="29">
        <f t="shared" si="10"/>
        <v>8.4145615419009875E-2</v>
      </c>
      <c r="H113" s="2"/>
      <c r="I113" s="2"/>
    </row>
    <row r="114" spans="1:9" ht="25.5" x14ac:dyDescent="0.2">
      <c r="A114" s="193" t="s">
        <v>8</v>
      </c>
      <c r="B114" s="27" t="s">
        <v>182</v>
      </c>
      <c r="C114" s="28">
        <v>2554764.6455799998</v>
      </c>
      <c r="D114" s="28">
        <v>3041259.2456799997</v>
      </c>
      <c r="E114" s="7">
        <f t="shared" si="8"/>
        <v>1.1904263866112617</v>
      </c>
      <c r="F114" s="29">
        <f t="shared" si="9"/>
        <v>7.9750533055766487E-2</v>
      </c>
      <c r="G114" s="29">
        <f t="shared" si="10"/>
        <v>8.0472233671640539E-2</v>
      </c>
      <c r="H114" s="2"/>
      <c r="I114" s="2"/>
    </row>
    <row r="115" spans="1:9" ht="38.25" x14ac:dyDescent="0.2">
      <c r="A115" s="193" t="s">
        <v>9</v>
      </c>
      <c r="B115" s="27" t="s">
        <v>185</v>
      </c>
      <c r="C115" s="28">
        <v>11660864.80532</v>
      </c>
      <c r="D115" s="28">
        <v>14810087.089330001</v>
      </c>
      <c r="E115" s="7">
        <f t="shared" si="8"/>
        <v>1.2700676439172196</v>
      </c>
      <c r="F115" s="29">
        <f t="shared" si="9"/>
        <v>0.36401011957184448</v>
      </c>
      <c r="G115" s="29">
        <f t="shared" si="10"/>
        <v>0.39187740757149236</v>
      </c>
      <c r="H115" s="2"/>
      <c r="I115" s="2"/>
    </row>
    <row r="116" spans="1:9" ht="25.5" x14ac:dyDescent="0.2">
      <c r="A116" s="193" t="s">
        <v>10</v>
      </c>
      <c r="B116" s="201" t="s">
        <v>186</v>
      </c>
      <c r="C116" s="28">
        <v>24327.017749999999</v>
      </c>
      <c r="D116" s="28">
        <v>21778.053739999999</v>
      </c>
      <c r="E116" s="7">
        <f t="shared" si="8"/>
        <v>0.89522085953178543</v>
      </c>
      <c r="F116" s="29">
        <f t="shared" si="9"/>
        <v>7.5940170714987331E-4</v>
      </c>
      <c r="G116" s="29">
        <f t="shared" si="10"/>
        <v>5.762509828677807E-4</v>
      </c>
      <c r="H116" s="2"/>
      <c r="I116" s="2"/>
    </row>
    <row r="117" spans="1:9" ht="25.5" x14ac:dyDescent="0.2">
      <c r="A117" s="193" t="s">
        <v>11</v>
      </c>
      <c r="B117" s="27" t="s">
        <v>187</v>
      </c>
      <c r="C117" s="28">
        <v>23007.187539999999</v>
      </c>
      <c r="D117" s="28">
        <v>20112.377710000001</v>
      </c>
      <c r="E117" s="7">
        <f t="shared" si="8"/>
        <v>0.87417802263022726</v>
      </c>
      <c r="F117" s="29">
        <f t="shared" si="9"/>
        <v>7.1820137076166249E-4</v>
      </c>
      <c r="G117" s="29">
        <f t="shared" si="10"/>
        <v>5.3217691358289139E-4</v>
      </c>
      <c r="H117" s="2"/>
      <c r="I117" s="2"/>
    </row>
    <row r="118" spans="1:9" ht="25.5" x14ac:dyDescent="0.2">
      <c r="A118" s="193" t="s">
        <v>12</v>
      </c>
      <c r="B118" s="27" t="s">
        <v>188</v>
      </c>
      <c r="C118" s="28">
        <v>1863794.6274999999</v>
      </c>
      <c r="D118" s="28">
        <v>1953253.4508499999</v>
      </c>
      <c r="E118" s="7">
        <f t="shared" si="8"/>
        <v>1.0479982193478021</v>
      </c>
      <c r="F118" s="29">
        <f t="shared" si="9"/>
        <v>5.8180942540737947E-2</v>
      </c>
      <c r="G118" s="29">
        <f t="shared" si="10"/>
        <v>5.1683416446661634E-2</v>
      </c>
      <c r="H118" s="2"/>
      <c r="I118" s="2"/>
    </row>
    <row r="119" spans="1:9" x14ac:dyDescent="0.2">
      <c r="A119" s="193" t="s">
        <v>13</v>
      </c>
      <c r="B119" s="202" t="s">
        <v>189</v>
      </c>
      <c r="C119" s="28">
        <v>415663.34211999999</v>
      </c>
      <c r="D119" s="28">
        <v>389666.86531999998</v>
      </c>
      <c r="E119" s="7">
        <f t="shared" si="8"/>
        <v>0.93745785551496874</v>
      </c>
      <c r="F119" s="29">
        <f t="shared" si="9"/>
        <v>1.2975509569213424E-2</v>
      </c>
      <c r="G119" s="29">
        <f t="shared" si="10"/>
        <v>1.0310651117516121E-2</v>
      </c>
      <c r="H119" s="2"/>
      <c r="I119" s="2"/>
    </row>
    <row r="120" spans="1:9" x14ac:dyDescent="0.2">
      <c r="A120" s="193" t="s">
        <v>14</v>
      </c>
      <c r="B120" s="202" t="s">
        <v>190</v>
      </c>
      <c r="C120" s="28">
        <v>336358.27901999996</v>
      </c>
      <c r="D120" s="28">
        <v>449096.38202999998</v>
      </c>
      <c r="E120" s="7">
        <f t="shared" si="8"/>
        <v>1.3351726716478312</v>
      </c>
      <c r="F120" s="29">
        <f t="shared" si="9"/>
        <v>1.0499891681206235E-2</v>
      </c>
      <c r="G120" s="29">
        <f t="shared" si="10"/>
        <v>1.1883166174387071E-2</v>
      </c>
      <c r="H120" s="2"/>
      <c r="I120" s="2"/>
    </row>
    <row r="121" spans="1:9" x14ac:dyDescent="0.2">
      <c r="A121" s="193" t="s">
        <v>15</v>
      </c>
      <c r="B121" s="199" t="s">
        <v>191</v>
      </c>
      <c r="C121" s="28">
        <v>667618.30688000005</v>
      </c>
      <c r="D121" s="28">
        <v>763912.16137999995</v>
      </c>
      <c r="E121" s="7">
        <f t="shared" si="8"/>
        <v>1.1442348921646752</v>
      </c>
      <c r="F121" s="29">
        <f t="shared" si="9"/>
        <v>2.0840634358857246E-2</v>
      </c>
      <c r="G121" s="29">
        <f t="shared" si="10"/>
        <v>2.0213244905872646E-2</v>
      </c>
      <c r="H121" s="2"/>
      <c r="I121" s="2"/>
    </row>
    <row r="122" spans="1:9" x14ac:dyDescent="0.2">
      <c r="A122" s="193" t="s">
        <v>16</v>
      </c>
      <c r="B122" s="202" t="s">
        <v>192</v>
      </c>
      <c r="C122" s="28">
        <v>74645.715689999997</v>
      </c>
      <c r="D122" s="28">
        <v>99322.506939999992</v>
      </c>
      <c r="E122" s="7">
        <f t="shared" si="8"/>
        <v>1.3305855000772113</v>
      </c>
      <c r="F122" s="29">
        <f t="shared" si="9"/>
        <v>2.3301698756893487E-3</v>
      </c>
      <c r="G122" s="29">
        <f t="shared" si="10"/>
        <v>2.6280903210346733E-3</v>
      </c>
      <c r="H122" s="2"/>
      <c r="I122" s="2"/>
    </row>
    <row r="123" spans="1:9" ht="38.25" x14ac:dyDescent="0.2">
      <c r="A123" s="193" t="s">
        <v>17</v>
      </c>
      <c r="B123" s="27" t="s">
        <v>193</v>
      </c>
      <c r="C123" s="28">
        <v>843142.28586000006</v>
      </c>
      <c r="D123" s="28">
        <v>985583.73713000002</v>
      </c>
      <c r="E123" s="7">
        <f t="shared" si="8"/>
        <v>1.1689411783263965</v>
      </c>
      <c r="F123" s="29">
        <f t="shared" si="9"/>
        <v>2.6319859582966374E-2</v>
      </c>
      <c r="G123" s="29">
        <f t="shared" si="10"/>
        <v>2.6078712266951316E-2</v>
      </c>
      <c r="H123" s="2"/>
      <c r="I123" s="2"/>
    </row>
    <row r="124" spans="1:9" x14ac:dyDescent="0.2">
      <c r="A124" s="193" t="s">
        <v>18</v>
      </c>
      <c r="B124" s="199" t="s">
        <v>194</v>
      </c>
      <c r="C124" s="28">
        <v>1767611.79847</v>
      </c>
      <c r="D124" s="28">
        <v>1991634.4412100001</v>
      </c>
      <c r="E124" s="7">
        <f t="shared" si="8"/>
        <v>1.1267374674314283</v>
      </c>
      <c r="F124" s="29">
        <f t="shared" si="9"/>
        <v>5.5178461705869222E-2</v>
      </c>
      <c r="G124" s="29">
        <f t="shared" si="10"/>
        <v>5.2698983938708283E-2</v>
      </c>
      <c r="H124" s="2"/>
      <c r="I124" s="2"/>
    </row>
    <row r="125" spans="1:9" ht="15" customHeight="1" thickBot="1" x14ac:dyDescent="0.25">
      <c r="A125" s="77"/>
      <c r="C125" s="28"/>
      <c r="D125" s="28"/>
      <c r="E125" s="20"/>
      <c r="F125" s="29"/>
      <c r="G125" s="29"/>
      <c r="H125" s="97"/>
    </row>
    <row r="126" spans="1:9" ht="15" customHeight="1" x14ac:dyDescent="0.2">
      <c r="A126" s="98"/>
      <c r="B126" s="16"/>
      <c r="C126" s="99"/>
      <c r="D126" s="99"/>
      <c r="E126" s="151"/>
      <c r="F126" s="79"/>
      <c r="G126" s="79"/>
    </row>
    <row r="127" spans="1:9" ht="15" customHeight="1" x14ac:dyDescent="0.2">
      <c r="A127" s="91"/>
      <c r="B127" s="17" t="s">
        <v>164</v>
      </c>
      <c r="C127" s="100">
        <f>+SUM(C106:C124)</f>
        <v>32034452.281260002</v>
      </c>
      <c r="D127" s="100">
        <f>+SUM(D106:D124)</f>
        <v>37792653.526799999</v>
      </c>
      <c r="E127" s="155">
        <f t="shared" ref="E127" si="11">+IF(C127=0,"X",D127/C127)</f>
        <v>1.1797502637155597</v>
      </c>
      <c r="F127" s="33">
        <f>SUM(F106:F124)</f>
        <v>0.99999999999999989</v>
      </c>
      <c r="G127" s="33">
        <f>SUM(G106:G124)</f>
        <v>1</v>
      </c>
      <c r="H127" s="70"/>
    </row>
    <row r="128" spans="1:9" ht="15" customHeight="1" thickBot="1" x14ac:dyDescent="0.25">
      <c r="A128" s="34"/>
      <c r="B128" s="18"/>
      <c r="C128" s="43"/>
      <c r="D128" s="43"/>
      <c r="E128" s="147"/>
      <c r="F128" s="93"/>
      <c r="G128" s="93"/>
    </row>
    <row r="129" spans="1:10" x14ac:dyDescent="0.2">
      <c r="C129" s="14"/>
      <c r="D129" s="14"/>
      <c r="E129" s="156"/>
      <c r="F129" s="70"/>
      <c r="H129" s="70"/>
    </row>
    <row r="130" spans="1:10" s="50" customFormat="1" ht="18" customHeight="1" x14ac:dyDescent="0.2">
      <c r="A130" s="551" t="s">
        <v>195</v>
      </c>
      <c r="B130" s="551"/>
      <c r="C130" s="551"/>
      <c r="D130" s="551"/>
      <c r="E130" s="551"/>
      <c r="G130" s="51"/>
      <c r="I130" s="52"/>
      <c r="J130" s="52"/>
    </row>
    <row r="131" spans="1:10" ht="18" customHeight="1" thickBot="1" x14ac:dyDescent="0.25">
      <c r="A131" s="71"/>
      <c r="B131" s="71"/>
      <c r="C131" s="71"/>
      <c r="D131" s="71"/>
      <c r="E131" s="157"/>
    </row>
    <row r="132" spans="1:10" ht="18" customHeight="1" thickBot="1" x14ac:dyDescent="0.25">
      <c r="A132" s="38" t="s">
        <v>156</v>
      </c>
      <c r="B132" s="142" t="s">
        <v>157</v>
      </c>
      <c r="C132" s="19" t="s">
        <v>184</v>
      </c>
      <c r="D132" s="74"/>
      <c r="E132" s="145" t="s">
        <v>159</v>
      </c>
    </row>
    <row r="133" spans="1:10" ht="18" customHeight="1" thickBot="1" x14ac:dyDescent="0.25">
      <c r="A133" s="77"/>
      <c r="B133" s="144"/>
      <c r="C133" s="142">
        <v>2016</v>
      </c>
      <c r="D133" s="142">
        <v>2017</v>
      </c>
      <c r="E133" s="4" t="s">
        <v>322</v>
      </c>
    </row>
    <row r="134" spans="1:10" ht="18" customHeight="1" x14ac:dyDescent="0.2">
      <c r="A134" s="38" t="s">
        <v>0</v>
      </c>
      <c r="B134" s="78" t="s">
        <v>162</v>
      </c>
      <c r="C134" s="58">
        <f>+C169</f>
        <v>23659788.225320008</v>
      </c>
      <c r="D134" s="58">
        <f t="shared" ref="D134" si="12">+D169</f>
        <v>24672465.012379996</v>
      </c>
      <c r="E134" s="151">
        <f>+D134/C134</f>
        <v>1.0428015998036808</v>
      </c>
      <c r="F134" s="1"/>
      <c r="G134" s="2"/>
    </row>
    <row r="135" spans="1:10" ht="18" customHeight="1" thickBot="1" x14ac:dyDescent="0.25">
      <c r="A135" s="6" t="s">
        <v>1</v>
      </c>
      <c r="B135" s="80" t="s">
        <v>161</v>
      </c>
      <c r="C135" s="215">
        <f>+C209</f>
        <v>23941831.384450004</v>
      </c>
      <c r="D135" s="215">
        <f t="shared" ref="D135" si="13">+D209</f>
        <v>28623860.489750002</v>
      </c>
      <c r="E135" s="7">
        <f>+D135/C135</f>
        <v>1.1955585197355008</v>
      </c>
      <c r="F135" s="1"/>
      <c r="G135" s="2"/>
    </row>
    <row r="136" spans="1:10" ht="18" customHeight="1" thickBot="1" x14ac:dyDescent="0.25">
      <c r="A136" s="22"/>
      <c r="B136" s="81" t="s">
        <v>164</v>
      </c>
      <c r="C136" s="3">
        <f>SUM(C134:C135)</f>
        <v>47601619.609770015</v>
      </c>
      <c r="D136" s="3">
        <f>SUM(D134:D135)</f>
        <v>53296325.502130002</v>
      </c>
      <c r="E136" s="39">
        <f>+D136/C136</f>
        <v>1.1196326078617538</v>
      </c>
      <c r="F136" s="1"/>
      <c r="G136" s="2"/>
    </row>
    <row r="137" spans="1:10" ht="18" customHeight="1" x14ac:dyDescent="0.2">
      <c r="A137" s="83"/>
      <c r="E137" s="158"/>
    </row>
    <row r="138" spans="1:10" s="50" customFormat="1" ht="18" customHeight="1" x14ac:dyDescent="0.2">
      <c r="A138" s="552" t="s">
        <v>196</v>
      </c>
      <c r="B138" s="552"/>
      <c r="C138" s="552"/>
      <c r="D138" s="552"/>
      <c r="E138" s="552"/>
      <c r="G138" s="51"/>
      <c r="I138" s="52"/>
      <c r="J138" s="52"/>
    </row>
    <row r="139" spans="1:10" ht="18" customHeight="1" thickBot="1" x14ac:dyDescent="0.25">
      <c r="A139" s="71"/>
      <c r="B139" s="71"/>
      <c r="C139" s="71"/>
      <c r="D139" s="71"/>
      <c r="E139" s="157"/>
    </row>
    <row r="140" spans="1:10" ht="18" customHeight="1" thickBot="1" x14ac:dyDescent="0.25">
      <c r="A140" s="38" t="s">
        <v>156</v>
      </c>
      <c r="B140" s="38" t="s">
        <v>160</v>
      </c>
      <c r="C140" s="19" t="s">
        <v>184</v>
      </c>
      <c r="D140" s="74"/>
      <c r="E140" s="145" t="s">
        <v>159</v>
      </c>
    </row>
    <row r="141" spans="1:10" ht="18" customHeight="1" thickBot="1" x14ac:dyDescent="0.25">
      <c r="A141" s="6"/>
      <c r="B141" s="77"/>
      <c r="C141" s="37">
        <v>2016</v>
      </c>
      <c r="D141" s="37">
        <v>2017</v>
      </c>
      <c r="E141" s="4" t="s">
        <v>322</v>
      </c>
    </row>
    <row r="142" spans="1:10" ht="18" customHeight="1" x14ac:dyDescent="0.2">
      <c r="A142" s="38" t="s">
        <v>0</v>
      </c>
      <c r="B142" s="62" t="s">
        <v>41</v>
      </c>
      <c r="C142" s="28">
        <v>451141.13923999999</v>
      </c>
      <c r="D142" s="28">
        <v>448785.30313000001</v>
      </c>
      <c r="E142" s="7">
        <f t="shared" ref="E142:E168" si="14">+IF(C142=0,"X",D142/C142)</f>
        <v>0.99477805080253012</v>
      </c>
      <c r="F142" s="1"/>
      <c r="G142" s="2"/>
    </row>
    <row r="143" spans="1:10" ht="18" customHeight="1" x14ac:dyDescent="0.2">
      <c r="A143" s="6" t="s">
        <v>1</v>
      </c>
      <c r="B143" s="62" t="s">
        <v>77</v>
      </c>
      <c r="C143" s="28">
        <v>578052.76729999995</v>
      </c>
      <c r="D143" s="28">
        <v>578599.43987</v>
      </c>
      <c r="E143" s="7">
        <f t="shared" si="14"/>
        <v>1.0009457139571418</v>
      </c>
      <c r="F143" s="1"/>
      <c r="G143" s="2"/>
    </row>
    <row r="144" spans="1:10" ht="18" customHeight="1" x14ac:dyDescent="0.2">
      <c r="A144" s="6" t="s">
        <v>2</v>
      </c>
      <c r="B144" s="62" t="s">
        <v>92</v>
      </c>
      <c r="C144" s="28">
        <v>1922502.6785200001</v>
      </c>
      <c r="D144" s="28">
        <v>1867047.6280400001</v>
      </c>
      <c r="E144" s="7">
        <f t="shared" si="14"/>
        <v>0.97115476035503323</v>
      </c>
      <c r="F144" s="1"/>
      <c r="G144" s="2"/>
    </row>
    <row r="145" spans="1:7" ht="18" customHeight="1" x14ac:dyDescent="0.2">
      <c r="A145" s="6" t="s">
        <v>3</v>
      </c>
      <c r="B145" s="62" t="s">
        <v>42</v>
      </c>
      <c r="C145" s="28">
        <v>1086144.1085600001</v>
      </c>
      <c r="D145" s="28">
        <v>1044105.17551</v>
      </c>
      <c r="E145" s="7">
        <f t="shared" si="14"/>
        <v>0.9612952528870824</v>
      </c>
      <c r="F145" s="1"/>
      <c r="G145" s="2"/>
    </row>
    <row r="146" spans="1:7" ht="18" customHeight="1" x14ac:dyDescent="0.2">
      <c r="A146" s="6" t="s">
        <v>4</v>
      </c>
      <c r="B146" s="62" t="s">
        <v>323</v>
      </c>
      <c r="C146" s="28">
        <v>226022.86298000001</v>
      </c>
      <c r="D146" s="28">
        <v>195155.36673000001</v>
      </c>
      <c r="E146" s="7">
        <f t="shared" si="14"/>
        <v>0.86343197390287307</v>
      </c>
      <c r="F146" s="1"/>
      <c r="G146" s="2"/>
    </row>
    <row r="147" spans="1:7" ht="18" customHeight="1" x14ac:dyDescent="0.2">
      <c r="A147" s="6" t="s">
        <v>5</v>
      </c>
      <c r="B147" s="62" t="s">
        <v>43</v>
      </c>
      <c r="C147" s="28">
        <v>259447.9706</v>
      </c>
      <c r="D147" s="28">
        <v>303878.32728999999</v>
      </c>
      <c r="E147" s="7">
        <f t="shared" si="14"/>
        <v>1.1712495826706613</v>
      </c>
      <c r="F147" s="1"/>
      <c r="G147" s="2"/>
    </row>
    <row r="148" spans="1:7" ht="18" customHeight="1" x14ac:dyDescent="0.2">
      <c r="A148" s="6" t="s">
        <v>6</v>
      </c>
      <c r="B148" s="62" t="s">
        <v>44</v>
      </c>
      <c r="C148" s="28">
        <v>471758.04908000003</v>
      </c>
      <c r="D148" s="28">
        <v>515632.11339000001</v>
      </c>
      <c r="E148" s="7">
        <f t="shared" si="14"/>
        <v>1.0930011992282083</v>
      </c>
      <c r="F148" s="1"/>
      <c r="G148" s="2"/>
    </row>
    <row r="149" spans="1:7" ht="18" customHeight="1" x14ac:dyDescent="0.2">
      <c r="A149" s="6" t="s">
        <v>7</v>
      </c>
      <c r="B149" s="62" t="s">
        <v>78</v>
      </c>
      <c r="C149" s="28">
        <v>58366.468119999998</v>
      </c>
      <c r="D149" s="28">
        <v>59614.408109999997</v>
      </c>
      <c r="E149" s="7">
        <f t="shared" si="14"/>
        <v>1.0213811119671361</v>
      </c>
      <c r="F149" s="1"/>
      <c r="G149" s="2"/>
    </row>
    <row r="150" spans="1:7" ht="18" customHeight="1" x14ac:dyDescent="0.2">
      <c r="A150" s="6" t="s">
        <v>8</v>
      </c>
      <c r="B150" s="62" t="s">
        <v>71</v>
      </c>
      <c r="C150" s="28">
        <v>883242.36222999997</v>
      </c>
      <c r="D150" s="28">
        <v>397569.65766999999</v>
      </c>
      <c r="E150" s="7">
        <f t="shared" si="14"/>
        <v>0.45012521440459535</v>
      </c>
      <c r="F150" s="1"/>
      <c r="G150" s="2"/>
    </row>
    <row r="151" spans="1:7" ht="18" customHeight="1" x14ac:dyDescent="0.2">
      <c r="A151" s="6" t="s">
        <v>9</v>
      </c>
      <c r="B151" s="62" t="s">
        <v>45</v>
      </c>
      <c r="C151" s="28">
        <v>1164485.2212</v>
      </c>
      <c r="D151" s="28">
        <v>1222714.70731</v>
      </c>
      <c r="E151" s="7">
        <f t="shared" si="14"/>
        <v>1.0500044870041327</v>
      </c>
      <c r="F151" s="1"/>
      <c r="G151" s="2"/>
    </row>
    <row r="152" spans="1:7" ht="18" customHeight="1" x14ac:dyDescent="0.2">
      <c r="A152" s="6" t="s">
        <v>10</v>
      </c>
      <c r="B152" s="62" t="s">
        <v>46</v>
      </c>
      <c r="C152" s="28">
        <v>915518.21563999995</v>
      </c>
      <c r="D152" s="28">
        <v>890455.90563000005</v>
      </c>
      <c r="E152" s="7">
        <f t="shared" si="14"/>
        <v>0.97262500124863172</v>
      </c>
      <c r="F152" s="1"/>
      <c r="G152" s="2"/>
    </row>
    <row r="153" spans="1:7" ht="18" customHeight="1" x14ac:dyDescent="0.2">
      <c r="A153" s="6" t="s">
        <v>11</v>
      </c>
      <c r="B153" s="62" t="s">
        <v>47</v>
      </c>
      <c r="C153" s="28">
        <v>10603.02729</v>
      </c>
      <c r="D153" s="28">
        <v>11526.243829999999</v>
      </c>
      <c r="E153" s="7">
        <f t="shared" si="14"/>
        <v>1.0870710330879474</v>
      </c>
      <c r="F153" s="1"/>
      <c r="G153" s="2"/>
    </row>
    <row r="154" spans="1:7" ht="18" customHeight="1" x14ac:dyDescent="0.2">
      <c r="A154" s="6" t="s">
        <v>12</v>
      </c>
      <c r="B154" s="62" t="s">
        <v>36</v>
      </c>
      <c r="C154" s="28">
        <v>18101.056369999998</v>
      </c>
      <c r="D154" s="28">
        <v>17575.511719999999</v>
      </c>
      <c r="E154" s="7">
        <f t="shared" si="14"/>
        <v>0.97096607848418082</v>
      </c>
      <c r="F154" s="1"/>
      <c r="G154" s="2"/>
    </row>
    <row r="155" spans="1:7" ht="18" customHeight="1" x14ac:dyDescent="0.2">
      <c r="A155" s="6" t="s">
        <v>13</v>
      </c>
      <c r="B155" s="62" t="s">
        <v>48</v>
      </c>
      <c r="C155" s="28">
        <v>1333961.8129</v>
      </c>
      <c r="D155" s="28">
        <v>1137246.0795199999</v>
      </c>
      <c r="E155" s="7">
        <f t="shared" si="14"/>
        <v>0.85253271009884091</v>
      </c>
      <c r="F155" s="1"/>
      <c r="G155" s="2"/>
    </row>
    <row r="156" spans="1:7" ht="18" customHeight="1" x14ac:dyDescent="0.2">
      <c r="A156" s="6" t="s">
        <v>14</v>
      </c>
      <c r="B156" s="62" t="s">
        <v>49</v>
      </c>
      <c r="C156" s="28">
        <v>1342427.7232600001</v>
      </c>
      <c r="D156" s="28">
        <v>1670477.42496</v>
      </c>
      <c r="E156" s="7">
        <f t="shared" si="14"/>
        <v>1.2443704759786636</v>
      </c>
      <c r="F156" s="1"/>
      <c r="G156" s="2"/>
    </row>
    <row r="157" spans="1:7" ht="18" customHeight="1" x14ac:dyDescent="0.2">
      <c r="A157" s="6" t="s">
        <v>15</v>
      </c>
      <c r="B157" s="62" t="s">
        <v>50</v>
      </c>
      <c r="C157" s="28">
        <v>1477232.98498</v>
      </c>
      <c r="D157" s="28">
        <v>2353395.1574499998</v>
      </c>
      <c r="E157" s="7">
        <f t="shared" si="14"/>
        <v>1.5931103498084036</v>
      </c>
      <c r="F157" s="1"/>
      <c r="G157" s="2"/>
    </row>
    <row r="158" spans="1:7" ht="18" customHeight="1" x14ac:dyDescent="0.2">
      <c r="A158" s="6" t="s">
        <v>16</v>
      </c>
      <c r="B158" s="62" t="s">
        <v>93</v>
      </c>
      <c r="C158" s="28">
        <v>958117.97675000003</v>
      </c>
      <c r="D158" s="28">
        <v>497206.96307</v>
      </c>
      <c r="E158" s="7">
        <f t="shared" si="14"/>
        <v>0.51894127355438957</v>
      </c>
      <c r="F158" s="1"/>
      <c r="G158" s="2"/>
    </row>
    <row r="159" spans="1:7" ht="18" customHeight="1" x14ac:dyDescent="0.2">
      <c r="A159" s="6" t="s">
        <v>17</v>
      </c>
      <c r="B159" s="62" t="s">
        <v>94</v>
      </c>
      <c r="C159" s="28">
        <v>27111.495180000002</v>
      </c>
      <c r="D159" s="28">
        <v>34089.114009999998</v>
      </c>
      <c r="E159" s="7">
        <f t="shared" si="14"/>
        <v>1.257367540361527</v>
      </c>
      <c r="F159" s="1"/>
      <c r="G159" s="2"/>
    </row>
    <row r="160" spans="1:7" ht="18" customHeight="1" x14ac:dyDescent="0.2">
      <c r="A160" s="6" t="s">
        <v>18</v>
      </c>
      <c r="B160" s="62" t="s">
        <v>51</v>
      </c>
      <c r="C160" s="28">
        <v>276642.55969000002</v>
      </c>
      <c r="D160" s="28">
        <v>318341.12127</v>
      </c>
      <c r="E160" s="7">
        <f t="shared" si="14"/>
        <v>1.1507308261849751</v>
      </c>
      <c r="F160" s="1"/>
      <c r="G160" s="2"/>
    </row>
    <row r="161" spans="1:7" ht="18" customHeight="1" x14ac:dyDescent="0.2">
      <c r="A161" s="6" t="s">
        <v>19</v>
      </c>
      <c r="B161" s="62" t="s">
        <v>95</v>
      </c>
      <c r="C161" s="28">
        <v>240794.25606000001</v>
      </c>
      <c r="D161" s="28">
        <v>252128.47750000001</v>
      </c>
      <c r="E161" s="7">
        <f t="shared" si="14"/>
        <v>1.0470701487047755</v>
      </c>
      <c r="F161" s="1"/>
      <c r="G161" s="2"/>
    </row>
    <row r="162" spans="1:7" ht="18" customHeight="1" x14ac:dyDescent="0.2">
      <c r="A162" s="6" t="s">
        <v>20</v>
      </c>
      <c r="B162" s="62" t="s">
        <v>79</v>
      </c>
      <c r="C162" s="28">
        <v>8035732.9421100002</v>
      </c>
      <c r="D162" s="28">
        <v>8560358.1093300004</v>
      </c>
      <c r="E162" s="7">
        <f t="shared" si="14"/>
        <v>1.0652865359015087</v>
      </c>
      <c r="F162" s="1"/>
      <c r="G162" s="2"/>
    </row>
    <row r="163" spans="1:7" ht="18" customHeight="1" x14ac:dyDescent="0.2">
      <c r="A163" s="6" t="s">
        <v>22</v>
      </c>
      <c r="B163" s="62" t="s">
        <v>72</v>
      </c>
      <c r="C163" s="28">
        <v>16819.694380000001</v>
      </c>
      <c r="D163" s="28">
        <v>17222.709019999998</v>
      </c>
      <c r="E163" s="7">
        <f t="shared" si="14"/>
        <v>1.0239608777005613</v>
      </c>
      <c r="F163" s="1"/>
      <c r="G163" s="2"/>
    </row>
    <row r="164" spans="1:7" ht="18" customHeight="1" x14ac:dyDescent="0.2">
      <c r="A164" s="6" t="s">
        <v>23</v>
      </c>
      <c r="B164" s="62" t="s">
        <v>324</v>
      </c>
      <c r="C164" s="28">
        <v>61965.296159999998</v>
      </c>
      <c r="D164" s="28">
        <v>54534.888379999997</v>
      </c>
      <c r="E164" s="7">
        <f t="shared" si="14"/>
        <v>0.88008759353277333</v>
      </c>
      <c r="F164" s="1"/>
      <c r="G164" s="2"/>
    </row>
    <row r="165" spans="1:7" ht="18" customHeight="1" x14ac:dyDescent="0.2">
      <c r="A165" s="6" t="s">
        <v>24</v>
      </c>
      <c r="B165" s="62" t="s">
        <v>80</v>
      </c>
      <c r="C165" s="28">
        <v>40498.537020000003</v>
      </c>
      <c r="D165" s="28">
        <v>35192.317900000002</v>
      </c>
      <c r="E165" s="7">
        <f t="shared" si="14"/>
        <v>0.8689775110301009</v>
      </c>
      <c r="F165" s="1"/>
      <c r="G165" s="2"/>
    </row>
    <row r="166" spans="1:7" ht="18" customHeight="1" x14ac:dyDescent="0.2">
      <c r="A166" s="6" t="s">
        <v>25</v>
      </c>
      <c r="B166" s="62" t="s">
        <v>52</v>
      </c>
      <c r="C166" s="28">
        <v>316994.09402000002</v>
      </c>
      <c r="D166" s="28">
        <v>734630.84710999997</v>
      </c>
      <c r="E166" s="7">
        <f t="shared" si="14"/>
        <v>2.317490644048561</v>
      </c>
      <c r="F166" s="1"/>
      <c r="G166" s="2"/>
    </row>
    <row r="167" spans="1:7" ht="18" customHeight="1" x14ac:dyDescent="0.2">
      <c r="A167" s="6" t="s">
        <v>26</v>
      </c>
      <c r="B167" s="62" t="s">
        <v>96</v>
      </c>
      <c r="C167" s="28">
        <v>753777.93969000003</v>
      </c>
      <c r="D167" s="28">
        <v>660652.82519</v>
      </c>
      <c r="E167" s="7">
        <f t="shared" si="14"/>
        <v>0.87645550553217466</v>
      </c>
      <c r="F167" s="1"/>
      <c r="G167" s="2"/>
    </row>
    <row r="168" spans="1:7" ht="18" customHeight="1" thickBot="1" x14ac:dyDescent="0.25">
      <c r="A168" s="6" t="s">
        <v>27</v>
      </c>
      <c r="B168" s="62" t="s">
        <v>81</v>
      </c>
      <c r="C168" s="28">
        <v>732324.98598999996</v>
      </c>
      <c r="D168" s="28">
        <v>794329.18943999999</v>
      </c>
      <c r="E168" s="7">
        <f t="shared" si="14"/>
        <v>1.0846676060986491</v>
      </c>
      <c r="F168" s="1"/>
      <c r="G168" s="2"/>
    </row>
    <row r="169" spans="1:7" ht="18" customHeight="1" thickBot="1" x14ac:dyDescent="0.25">
      <c r="A169" s="22"/>
      <c r="B169" s="21" t="s">
        <v>164</v>
      </c>
      <c r="C169" s="35">
        <f>+SUM(C142:C168)</f>
        <v>23659788.225320008</v>
      </c>
      <c r="D169" s="35">
        <f>+SUM(D142:D168)</f>
        <v>24672465.012379996</v>
      </c>
      <c r="E169" s="39">
        <f>+D169/C169</f>
        <v>1.0428015998036808</v>
      </c>
      <c r="F169" s="1"/>
      <c r="G169" s="2"/>
    </row>
    <row r="170" spans="1:7" ht="18" customHeight="1" x14ac:dyDescent="0.2">
      <c r="A170" s="42"/>
      <c r="B170" s="12"/>
      <c r="C170" s="14"/>
      <c r="D170" s="14"/>
      <c r="E170" s="159"/>
    </row>
    <row r="171" spans="1:7" ht="18" customHeight="1" x14ac:dyDescent="0.2">
      <c r="A171" s="552" t="s">
        <v>197</v>
      </c>
      <c r="B171" s="552"/>
      <c r="C171" s="552"/>
      <c r="D171" s="552"/>
      <c r="E171" s="552"/>
    </row>
    <row r="172" spans="1:7" ht="18" customHeight="1" thickBot="1" x14ac:dyDescent="0.25">
      <c r="A172" s="71"/>
      <c r="B172" s="71"/>
      <c r="C172" s="71"/>
      <c r="D172" s="71"/>
      <c r="E172" s="150"/>
    </row>
    <row r="173" spans="1:7" ht="18" customHeight="1" thickBot="1" x14ac:dyDescent="0.25">
      <c r="A173" s="38" t="s">
        <v>156</v>
      </c>
      <c r="B173" s="38" t="s">
        <v>160</v>
      </c>
      <c r="C173" s="19" t="s">
        <v>38</v>
      </c>
      <c r="D173" s="74"/>
      <c r="E173" s="145" t="s">
        <v>159</v>
      </c>
    </row>
    <row r="174" spans="1:7" ht="18" customHeight="1" thickBot="1" x14ac:dyDescent="0.25">
      <c r="A174" s="77"/>
      <c r="B174" s="77"/>
      <c r="C174" s="37">
        <v>2016</v>
      </c>
      <c r="D174" s="37">
        <v>2017</v>
      </c>
      <c r="E174" s="4" t="s">
        <v>322</v>
      </c>
    </row>
    <row r="175" spans="1:7" ht="18" customHeight="1" x14ac:dyDescent="0.2">
      <c r="A175" s="38" t="s">
        <v>0</v>
      </c>
      <c r="B175" s="62" t="s">
        <v>53</v>
      </c>
      <c r="C175" s="28">
        <v>1510823.4774</v>
      </c>
      <c r="D175" s="28">
        <v>1572958.68102</v>
      </c>
      <c r="E175" s="7">
        <f t="shared" ref="E175:E207" si="15">+IF(C175=0,"X",D175/C175)</f>
        <v>1.0411267130471982</v>
      </c>
      <c r="F175" s="1"/>
      <c r="G175" s="2"/>
    </row>
    <row r="176" spans="1:7" ht="18" customHeight="1" x14ac:dyDescent="0.2">
      <c r="A176" s="6" t="s">
        <v>1</v>
      </c>
      <c r="B176" s="62" t="s">
        <v>54</v>
      </c>
      <c r="C176" s="28">
        <v>372057.64421</v>
      </c>
      <c r="D176" s="28">
        <v>408652.98134</v>
      </c>
      <c r="E176" s="7">
        <f t="shared" si="15"/>
        <v>1.0983593206577005</v>
      </c>
      <c r="F176" s="1"/>
      <c r="G176" s="2"/>
    </row>
    <row r="177" spans="1:7" ht="18" customHeight="1" x14ac:dyDescent="0.2">
      <c r="A177" s="143" t="s">
        <v>2</v>
      </c>
      <c r="B177" s="62" t="s">
        <v>82</v>
      </c>
      <c r="C177" s="28">
        <v>828027.56363999995</v>
      </c>
      <c r="D177" s="28">
        <v>1456203.5906400001</v>
      </c>
      <c r="E177" s="7">
        <f t="shared" si="15"/>
        <v>1.7586414445414658</v>
      </c>
      <c r="F177" s="1"/>
      <c r="G177" s="2"/>
    </row>
    <row r="178" spans="1:7" ht="18" customHeight="1" x14ac:dyDescent="0.2">
      <c r="A178" s="143" t="s">
        <v>3</v>
      </c>
      <c r="B178" s="62" t="s">
        <v>325</v>
      </c>
      <c r="C178" s="28">
        <v>181650.85451999999</v>
      </c>
      <c r="D178" s="28">
        <v>176429.05324000001</v>
      </c>
      <c r="E178" s="7">
        <f t="shared" si="15"/>
        <v>0.9712536376787313</v>
      </c>
      <c r="F178" s="1"/>
      <c r="G178" s="2"/>
    </row>
    <row r="179" spans="1:7" ht="18" customHeight="1" x14ac:dyDescent="0.2">
      <c r="A179" s="143" t="s">
        <v>4</v>
      </c>
      <c r="B179" s="62" t="s">
        <v>55</v>
      </c>
      <c r="C179" s="28">
        <v>888459.87569000002</v>
      </c>
      <c r="D179" s="28">
        <v>977693.93940999999</v>
      </c>
      <c r="E179" s="7">
        <f t="shared" si="15"/>
        <v>1.1004367964852646</v>
      </c>
      <c r="F179" s="1"/>
      <c r="G179" s="2"/>
    </row>
    <row r="180" spans="1:7" ht="18" customHeight="1" x14ac:dyDescent="0.2">
      <c r="A180" s="6" t="s">
        <v>5</v>
      </c>
      <c r="B180" s="62" t="s">
        <v>73</v>
      </c>
      <c r="C180" s="28">
        <v>176662.31692000001</v>
      </c>
      <c r="D180" s="28">
        <v>226798.07112000001</v>
      </c>
      <c r="E180" s="7">
        <f t="shared" si="15"/>
        <v>1.2837942752822806</v>
      </c>
      <c r="F180" s="1"/>
      <c r="G180" s="2"/>
    </row>
    <row r="181" spans="1:7" ht="18" customHeight="1" x14ac:dyDescent="0.2">
      <c r="A181" s="6" t="s">
        <v>6</v>
      </c>
      <c r="B181" s="62" t="s">
        <v>56</v>
      </c>
      <c r="C181" s="28">
        <v>6764.0776400000004</v>
      </c>
      <c r="D181" s="28">
        <v>11457.478510000001</v>
      </c>
      <c r="E181" s="7">
        <f t="shared" si="15"/>
        <v>1.6938715254013554</v>
      </c>
      <c r="F181" s="1"/>
      <c r="G181" s="2"/>
    </row>
    <row r="182" spans="1:7" ht="18" customHeight="1" x14ac:dyDescent="0.2">
      <c r="A182" s="6" t="s">
        <v>7</v>
      </c>
      <c r="B182" s="62" t="s">
        <v>74</v>
      </c>
      <c r="C182" s="28">
        <v>46073.655570000003</v>
      </c>
      <c r="D182" s="28">
        <v>50310.346980000002</v>
      </c>
      <c r="E182" s="7">
        <f t="shared" si="15"/>
        <v>1.0919547484909933</v>
      </c>
      <c r="F182" s="1"/>
      <c r="G182" s="2"/>
    </row>
    <row r="183" spans="1:7" ht="18" customHeight="1" x14ac:dyDescent="0.2">
      <c r="A183" s="6" t="s">
        <v>8</v>
      </c>
      <c r="B183" s="62" t="s">
        <v>57</v>
      </c>
      <c r="C183" s="28">
        <v>7238.2119899999998</v>
      </c>
      <c r="D183" s="28">
        <v>8724.7416099999991</v>
      </c>
      <c r="E183" s="7">
        <f t="shared" si="15"/>
        <v>1.205372490064359</v>
      </c>
      <c r="F183" s="1"/>
      <c r="G183" s="2"/>
    </row>
    <row r="184" spans="1:7" ht="18" customHeight="1" x14ac:dyDescent="0.2">
      <c r="A184" s="6" t="s">
        <v>9</v>
      </c>
      <c r="B184" s="62" t="s">
        <v>83</v>
      </c>
      <c r="C184" s="28">
        <v>3188067.6788900001</v>
      </c>
      <c r="D184" s="28">
        <v>3790181.8533899998</v>
      </c>
      <c r="E184" s="7">
        <f t="shared" si="15"/>
        <v>1.1888649285857193</v>
      </c>
      <c r="F184" s="1"/>
      <c r="G184" s="2"/>
    </row>
    <row r="185" spans="1:7" ht="18" customHeight="1" x14ac:dyDescent="0.2">
      <c r="A185" s="6" t="s">
        <v>10</v>
      </c>
      <c r="B185" s="62" t="s">
        <v>58</v>
      </c>
      <c r="C185" s="28">
        <v>53635.481959999997</v>
      </c>
      <c r="D185" s="28">
        <v>60368.732859999996</v>
      </c>
      <c r="E185" s="7">
        <f t="shared" si="15"/>
        <v>1.1255372498567551</v>
      </c>
      <c r="F185" s="1"/>
      <c r="G185" s="2"/>
    </row>
    <row r="186" spans="1:7" ht="18" customHeight="1" x14ac:dyDescent="0.2">
      <c r="A186" s="6" t="s">
        <v>11</v>
      </c>
      <c r="B186" s="62" t="s">
        <v>59</v>
      </c>
      <c r="C186" s="28">
        <v>524085.10113999998</v>
      </c>
      <c r="D186" s="28">
        <v>459162.02636999998</v>
      </c>
      <c r="E186" s="7">
        <f t="shared" si="15"/>
        <v>0.87612112111415097</v>
      </c>
      <c r="F186" s="1"/>
      <c r="G186" s="2"/>
    </row>
    <row r="187" spans="1:7" ht="18" customHeight="1" x14ac:dyDescent="0.2">
      <c r="A187" s="6" t="s">
        <v>12</v>
      </c>
      <c r="B187" s="62" t="s">
        <v>84</v>
      </c>
      <c r="C187" s="28">
        <v>800517.09728999995</v>
      </c>
      <c r="D187" s="28">
        <v>653810.86225999997</v>
      </c>
      <c r="E187" s="7">
        <f t="shared" si="15"/>
        <v>0.81673566307747036</v>
      </c>
      <c r="F187" s="1"/>
      <c r="G187" s="2"/>
    </row>
    <row r="188" spans="1:7" ht="18" customHeight="1" x14ac:dyDescent="0.2">
      <c r="A188" s="6" t="s">
        <v>13</v>
      </c>
      <c r="B188" s="62" t="s">
        <v>60</v>
      </c>
      <c r="C188" s="28">
        <v>361405.67421000003</v>
      </c>
      <c r="D188" s="28">
        <v>360482.87907999998</v>
      </c>
      <c r="E188" s="7">
        <f t="shared" si="15"/>
        <v>0.9974466501334901</v>
      </c>
      <c r="F188" s="1"/>
      <c r="G188" s="2"/>
    </row>
    <row r="189" spans="1:7" ht="18" customHeight="1" x14ac:dyDescent="0.2">
      <c r="A189" s="6" t="s">
        <v>14</v>
      </c>
      <c r="B189" s="62" t="s">
        <v>85</v>
      </c>
      <c r="C189" s="28">
        <v>85516.942559999996</v>
      </c>
      <c r="D189" s="28">
        <v>88400.318700000003</v>
      </c>
      <c r="E189" s="7">
        <f t="shared" si="15"/>
        <v>1.0337170162272462</v>
      </c>
      <c r="F189" s="1"/>
      <c r="G189" s="2"/>
    </row>
    <row r="190" spans="1:7" ht="18" customHeight="1" x14ac:dyDescent="0.2">
      <c r="A190" s="6" t="s">
        <v>15</v>
      </c>
      <c r="B190" s="62" t="s">
        <v>61</v>
      </c>
      <c r="C190" s="28">
        <v>587916.79194999998</v>
      </c>
      <c r="D190" s="28">
        <v>621066.81639000005</v>
      </c>
      <c r="E190" s="7">
        <f t="shared" si="15"/>
        <v>1.0563855717235906</v>
      </c>
      <c r="F190" s="1"/>
      <c r="G190" s="2"/>
    </row>
    <row r="191" spans="1:7" ht="18" customHeight="1" x14ac:dyDescent="0.2">
      <c r="A191" s="6" t="s">
        <v>16</v>
      </c>
      <c r="B191" s="62" t="s">
        <v>62</v>
      </c>
      <c r="C191" s="28">
        <v>22330.050429999999</v>
      </c>
      <c r="D191" s="28">
        <v>23892.349770000001</v>
      </c>
      <c r="E191" s="7">
        <f t="shared" si="15"/>
        <v>1.0699639861941861</v>
      </c>
      <c r="F191" s="1"/>
      <c r="G191" s="2"/>
    </row>
    <row r="192" spans="1:7" ht="18" customHeight="1" x14ac:dyDescent="0.2">
      <c r="A192" s="6" t="s">
        <v>17</v>
      </c>
      <c r="B192" s="62" t="s">
        <v>63</v>
      </c>
      <c r="C192" s="28">
        <v>264113.81435</v>
      </c>
      <c r="D192" s="28">
        <v>336536.69838000002</v>
      </c>
      <c r="E192" s="7">
        <f t="shared" si="15"/>
        <v>1.2742108897568918</v>
      </c>
      <c r="F192" s="1"/>
      <c r="G192" s="2"/>
    </row>
    <row r="193" spans="1:7" ht="18" customHeight="1" x14ac:dyDescent="0.2">
      <c r="A193" s="6" t="s">
        <v>18</v>
      </c>
      <c r="B193" s="62" t="s">
        <v>98</v>
      </c>
      <c r="C193" s="28">
        <v>126.26553</v>
      </c>
      <c r="D193" s="28">
        <v>926.84235999999999</v>
      </c>
      <c r="E193" s="7">
        <f t="shared" si="15"/>
        <v>7.3404226790953953</v>
      </c>
      <c r="F193" s="1"/>
      <c r="G193" s="2"/>
    </row>
    <row r="194" spans="1:7" ht="18" customHeight="1" x14ac:dyDescent="0.2">
      <c r="A194" s="6" t="s">
        <v>19</v>
      </c>
      <c r="B194" s="62" t="s">
        <v>326</v>
      </c>
      <c r="C194" s="125" t="s">
        <v>33</v>
      </c>
      <c r="D194" s="28">
        <v>252.28953000000001</v>
      </c>
      <c r="E194" s="7" t="e">
        <f t="shared" si="15"/>
        <v>#VALUE!</v>
      </c>
      <c r="F194" s="1"/>
      <c r="G194" s="2"/>
    </row>
    <row r="195" spans="1:7" ht="18" customHeight="1" x14ac:dyDescent="0.2">
      <c r="A195" s="167" t="s">
        <v>20</v>
      </c>
      <c r="B195" s="62" t="s">
        <v>64</v>
      </c>
      <c r="C195" s="28">
        <v>451.15881000000002</v>
      </c>
      <c r="D195" s="28">
        <v>849.86166000000003</v>
      </c>
      <c r="E195" s="7">
        <f t="shared" si="15"/>
        <v>1.8837306091839368</v>
      </c>
      <c r="F195" s="1"/>
      <c r="G195" s="2"/>
    </row>
    <row r="196" spans="1:7" ht="18" customHeight="1" x14ac:dyDescent="0.2">
      <c r="A196" s="167" t="s">
        <v>22</v>
      </c>
      <c r="B196" s="62" t="s">
        <v>99</v>
      </c>
      <c r="C196" s="28">
        <v>8478.0309600000001</v>
      </c>
      <c r="D196" s="28">
        <v>44016.629390000002</v>
      </c>
      <c r="E196" s="7">
        <f t="shared" si="15"/>
        <v>5.1918457950523926</v>
      </c>
      <c r="F196" s="1"/>
      <c r="G196" s="2"/>
    </row>
    <row r="197" spans="1:7" ht="18" customHeight="1" x14ac:dyDescent="0.2">
      <c r="A197" s="167" t="s">
        <v>23</v>
      </c>
      <c r="B197" s="62" t="s">
        <v>86</v>
      </c>
      <c r="C197" s="28">
        <v>64362.418660000003</v>
      </c>
      <c r="D197" s="28">
        <v>85728.324909999996</v>
      </c>
      <c r="E197" s="7">
        <f t="shared" si="15"/>
        <v>1.3319624509897185</v>
      </c>
      <c r="F197" s="1"/>
      <c r="G197" s="2"/>
    </row>
    <row r="198" spans="1:7" ht="18" customHeight="1" x14ac:dyDescent="0.2">
      <c r="A198" s="167" t="s">
        <v>24</v>
      </c>
      <c r="B198" s="62" t="s">
        <v>105</v>
      </c>
      <c r="C198" s="125" t="s">
        <v>33</v>
      </c>
      <c r="D198" s="28">
        <v>14181.40465</v>
      </c>
      <c r="E198" s="7" t="e">
        <f t="shared" si="15"/>
        <v>#VALUE!</v>
      </c>
      <c r="F198" s="1"/>
      <c r="G198" s="2"/>
    </row>
    <row r="199" spans="1:7" ht="18" customHeight="1" x14ac:dyDescent="0.2">
      <c r="A199" s="167" t="s">
        <v>25</v>
      </c>
      <c r="B199" s="62" t="s">
        <v>65</v>
      </c>
      <c r="C199" s="28">
        <v>231598.26229000001</v>
      </c>
      <c r="D199" s="28">
        <v>232458.11076000001</v>
      </c>
      <c r="E199" s="7">
        <f t="shared" si="15"/>
        <v>1.003712672372832</v>
      </c>
      <c r="F199" s="1"/>
      <c r="G199" s="2"/>
    </row>
    <row r="200" spans="1:7" ht="18" customHeight="1" x14ac:dyDescent="0.2">
      <c r="A200" s="167" t="s">
        <v>26</v>
      </c>
      <c r="B200" s="62" t="s">
        <v>66</v>
      </c>
      <c r="C200" s="28">
        <v>9212815.5465300009</v>
      </c>
      <c r="D200" s="28">
        <v>11191311.43028</v>
      </c>
      <c r="E200" s="7">
        <f t="shared" si="15"/>
        <v>1.2147547482913839</v>
      </c>
      <c r="F200" s="1"/>
      <c r="G200" s="2"/>
    </row>
    <row r="201" spans="1:7" ht="18" customHeight="1" x14ac:dyDescent="0.2">
      <c r="A201" s="167" t="s">
        <v>27</v>
      </c>
      <c r="B201" s="62" t="s">
        <v>100</v>
      </c>
      <c r="C201" s="28">
        <v>552.57887000000005</v>
      </c>
      <c r="D201" s="28">
        <v>12980.665300000001</v>
      </c>
      <c r="E201" s="7">
        <f t="shared" si="15"/>
        <v>23.491063456697141</v>
      </c>
      <c r="F201" s="1"/>
      <c r="G201" s="2"/>
    </row>
    <row r="202" spans="1:7" ht="18" customHeight="1" x14ac:dyDescent="0.2">
      <c r="A202" s="167" t="s">
        <v>28</v>
      </c>
      <c r="B202" s="62" t="s">
        <v>327</v>
      </c>
      <c r="C202" s="28">
        <v>157421.72102</v>
      </c>
      <c r="D202" s="28">
        <v>169219.99612</v>
      </c>
      <c r="E202" s="7">
        <f t="shared" si="15"/>
        <v>1.0749469325043211</v>
      </c>
      <c r="F202" s="1"/>
      <c r="G202" s="2"/>
    </row>
    <row r="203" spans="1:7" ht="18" customHeight="1" x14ac:dyDescent="0.2">
      <c r="A203" s="167" t="s">
        <v>29</v>
      </c>
      <c r="B203" s="62" t="s">
        <v>67</v>
      </c>
      <c r="C203" s="28">
        <v>46113.047380000004</v>
      </c>
      <c r="D203" s="28">
        <v>47737.528380000003</v>
      </c>
      <c r="E203" s="7">
        <f t="shared" si="15"/>
        <v>1.0352282291520072</v>
      </c>
      <c r="F203" s="1"/>
      <c r="G203" s="2"/>
    </row>
    <row r="204" spans="1:7" ht="18" customHeight="1" x14ac:dyDescent="0.2">
      <c r="A204" s="167" t="s">
        <v>30</v>
      </c>
      <c r="B204" s="62" t="s">
        <v>75</v>
      </c>
      <c r="C204" s="28">
        <v>244834.03193</v>
      </c>
      <c r="D204" s="28">
        <v>284483.05723999999</v>
      </c>
      <c r="E204" s="7">
        <f t="shared" si="15"/>
        <v>1.1619424595406571</v>
      </c>
      <c r="F204" s="1"/>
      <c r="G204" s="2"/>
    </row>
    <row r="205" spans="1:7" ht="18" customHeight="1" x14ac:dyDescent="0.2">
      <c r="A205" s="167" t="s">
        <v>31</v>
      </c>
      <c r="B205" s="62" t="s">
        <v>76</v>
      </c>
      <c r="C205" s="28">
        <v>146658.27788000001</v>
      </c>
      <c r="D205" s="28">
        <v>96077.363530000002</v>
      </c>
      <c r="E205" s="7">
        <f t="shared" si="15"/>
        <v>0.65511040303236923</v>
      </c>
      <c r="F205" s="1"/>
      <c r="G205" s="2"/>
    </row>
    <row r="206" spans="1:7" ht="18" customHeight="1" x14ac:dyDescent="0.2">
      <c r="A206" s="167" t="s">
        <v>101</v>
      </c>
      <c r="B206" s="62" t="s">
        <v>68</v>
      </c>
      <c r="C206" s="28">
        <v>562111.23779000004</v>
      </c>
      <c r="D206" s="28">
        <v>588021.85786999995</v>
      </c>
      <c r="E206" s="7">
        <f t="shared" si="15"/>
        <v>1.04609518248002</v>
      </c>
      <c r="F206" s="1"/>
      <c r="G206" s="2"/>
    </row>
    <row r="207" spans="1:7" ht="18" customHeight="1" x14ac:dyDescent="0.2">
      <c r="A207" s="167" t="s">
        <v>102</v>
      </c>
      <c r="B207" s="62" t="s">
        <v>69</v>
      </c>
      <c r="C207" s="28">
        <v>3333315.6843099999</v>
      </c>
      <c r="D207" s="28">
        <v>4535608.2464399999</v>
      </c>
      <c r="E207" s="7">
        <f t="shared" si="15"/>
        <v>1.360689678385165</v>
      </c>
      <c r="F207" s="1"/>
      <c r="G207" s="2"/>
    </row>
    <row r="208" spans="1:7" ht="18" customHeight="1" thickBot="1" x14ac:dyDescent="0.25">
      <c r="A208" s="167" t="s">
        <v>104</v>
      </c>
      <c r="B208" s="62" t="s">
        <v>70</v>
      </c>
      <c r="C208" s="28">
        <v>27646.812129999998</v>
      </c>
      <c r="D208" s="28">
        <v>36875.46026</v>
      </c>
      <c r="E208" s="7">
        <f t="shared" ref="E208" si="16">+IF(C208=0,"X",D208/C208)</f>
        <v>1.3338051449333592</v>
      </c>
      <c r="F208" s="1"/>
      <c r="G208" s="2"/>
    </row>
    <row r="209" spans="1:8" ht="18" customHeight="1" thickBot="1" x14ac:dyDescent="0.25">
      <c r="A209" s="22"/>
      <c r="B209" s="21" t="s">
        <v>164</v>
      </c>
      <c r="C209" s="3">
        <f>SUM(C175:C208)</f>
        <v>23941831.384450004</v>
      </c>
      <c r="D209" s="3">
        <f>SUM(D175:D208)</f>
        <v>28623860.489750002</v>
      </c>
      <c r="E209" s="39">
        <f>+D209/C209</f>
        <v>1.1955585197355008</v>
      </c>
      <c r="F209" s="1"/>
      <c r="G209" s="2"/>
    </row>
    <row r="210" spans="1:8" x14ac:dyDescent="0.2">
      <c r="C210" s="14"/>
      <c r="D210" s="14"/>
      <c r="E210" s="159"/>
      <c r="G210" s="76"/>
      <c r="H210" s="31"/>
    </row>
    <row r="211" spans="1:8" x14ac:dyDescent="0.2">
      <c r="C211" s="2"/>
      <c r="D211" s="2"/>
    </row>
    <row r="212" spans="1:8" x14ac:dyDescent="0.2">
      <c r="C212" s="82"/>
    </row>
  </sheetData>
  <sortState ref="B182:E210">
    <sortCondition ref="B182"/>
  </sortState>
  <mergeCells count="21">
    <mergeCell ref="F85:G86"/>
    <mergeCell ref="F102:G103"/>
    <mergeCell ref="B102:B104"/>
    <mergeCell ref="C102:D103"/>
    <mergeCell ref="E102:E103"/>
    <mergeCell ref="B85:B87"/>
    <mergeCell ref="C85:D86"/>
    <mergeCell ref="E85:E86"/>
    <mergeCell ref="A130:E130"/>
    <mergeCell ref="A138:E138"/>
    <mergeCell ref="A171:E171"/>
    <mergeCell ref="A2:E2"/>
    <mergeCell ref="A10:E10"/>
    <mergeCell ref="A43:E43"/>
    <mergeCell ref="A83:E83"/>
    <mergeCell ref="A100:E100"/>
    <mergeCell ref="A102:A104"/>
    <mergeCell ref="A85:A87"/>
    <mergeCell ref="C4:D4"/>
    <mergeCell ref="C12:D12"/>
    <mergeCell ref="C45:D45"/>
  </mergeCells>
  <phoneticPr fontId="0" type="noConversion"/>
  <conditionalFormatting sqref="I88:I124 H89:H124 C211:D211 G134:G136 G142:G169 G6:G8 G14:G41 G47:G81 G175:G209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>&amp;C&amp;A</oddHeader>
  </headerFooter>
  <rowBreaks count="2" manualBreakCount="2">
    <brk id="82" max="6" man="1"/>
    <brk id="12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L317"/>
  <sheetViews>
    <sheetView view="pageBreakPreview" zoomScale="80" zoomScaleNormal="80" zoomScaleSheetLayoutView="80" workbookViewId="0">
      <selection activeCell="A2" sqref="A2:E2"/>
    </sheetView>
  </sheetViews>
  <sheetFormatPr defaultRowHeight="14.25" x14ac:dyDescent="0.2"/>
  <cols>
    <col min="1" max="1" width="3.7109375" style="101" customWidth="1"/>
    <col min="2" max="2" width="52.28515625" style="62" customWidth="1"/>
    <col min="3" max="3" width="21.7109375" style="62" customWidth="1"/>
    <col min="4" max="4" width="21.5703125" style="62" customWidth="1"/>
    <col min="5" max="5" width="19" style="62" customWidth="1"/>
    <col min="6" max="6" width="14" style="62" customWidth="1"/>
    <col min="7" max="7" width="15.7109375" style="62" customWidth="1"/>
    <col min="8" max="9" width="13.28515625" style="62" customWidth="1"/>
    <col min="10" max="16384" width="9.140625" style="62"/>
  </cols>
  <sheetData>
    <row r="2" spans="1:7" s="103" customFormat="1" ht="18" customHeight="1" x14ac:dyDescent="0.2">
      <c r="A2" s="567" t="s">
        <v>198</v>
      </c>
      <c r="B2" s="567"/>
      <c r="C2" s="567"/>
      <c r="D2" s="567"/>
      <c r="E2" s="567"/>
    </row>
    <row r="3" spans="1:7" s="103" customFormat="1" ht="18" customHeight="1" thickBot="1" x14ac:dyDescent="0.25">
      <c r="A3" s="104"/>
      <c r="B3" s="104"/>
      <c r="C3" s="104"/>
      <c r="D3" s="104"/>
      <c r="E3" s="120"/>
    </row>
    <row r="4" spans="1:7" ht="18" customHeight="1" thickBot="1" x14ac:dyDescent="0.25">
      <c r="A4" s="108" t="s">
        <v>156</v>
      </c>
      <c r="B4" s="217" t="s">
        <v>157</v>
      </c>
      <c r="C4" s="218" t="s">
        <v>199</v>
      </c>
      <c r="D4" s="219"/>
      <c r="E4" s="220" t="s">
        <v>159</v>
      </c>
    </row>
    <row r="5" spans="1:7" ht="18" customHeight="1" thickBot="1" x14ac:dyDescent="0.25">
      <c r="A5" s="117"/>
      <c r="B5" s="26"/>
      <c r="C5" s="221" t="s">
        <v>97</v>
      </c>
      <c r="D5" s="182" t="s">
        <v>319</v>
      </c>
      <c r="E5" s="183" t="s">
        <v>322</v>
      </c>
    </row>
    <row r="6" spans="1:7" ht="18" customHeight="1" x14ac:dyDescent="0.2">
      <c r="A6" s="108" t="s">
        <v>0</v>
      </c>
      <c r="B6" s="222" t="s">
        <v>162</v>
      </c>
      <c r="C6" s="58">
        <f>+C41</f>
        <v>18284809.785470001</v>
      </c>
      <c r="D6" s="58">
        <f t="shared" ref="D6" si="0">+D41</f>
        <v>20354693.94235</v>
      </c>
      <c r="E6" s="223">
        <f>+D6/C6</f>
        <v>1.1132023893693894</v>
      </c>
      <c r="F6" s="59"/>
      <c r="G6" s="60"/>
    </row>
    <row r="7" spans="1:7" ht="18" customHeight="1" thickBot="1" x14ac:dyDescent="0.25">
      <c r="A7" s="112" t="s">
        <v>1</v>
      </c>
      <c r="B7" s="224" t="s">
        <v>161</v>
      </c>
      <c r="C7" s="215">
        <f>+C81</f>
        <v>18390414.324069999</v>
      </c>
      <c r="D7" s="215">
        <f t="shared" ref="D7" si="1">+D81</f>
        <v>19485376.1129</v>
      </c>
      <c r="E7" s="225">
        <f>+D7/C7</f>
        <v>1.0595398107696181</v>
      </c>
      <c r="F7" s="59"/>
      <c r="G7" s="60"/>
    </row>
    <row r="8" spans="1:7" s="103" customFormat="1" ht="18" customHeight="1" thickBot="1" x14ac:dyDescent="0.25">
      <c r="A8" s="226"/>
      <c r="B8" s="227" t="s">
        <v>32</v>
      </c>
      <c r="C8" s="61">
        <f>SUM(C6:C7)</f>
        <v>36675224.109540001</v>
      </c>
      <c r="D8" s="61">
        <f>SUM(D6:D7)</f>
        <v>39840070.055250004</v>
      </c>
      <c r="E8" s="228">
        <f>+D8/C8</f>
        <v>1.0862938406663141</v>
      </c>
      <c r="F8" s="59"/>
      <c r="G8" s="60"/>
    </row>
    <row r="9" spans="1:7" ht="18" customHeight="1" x14ac:dyDescent="0.2">
      <c r="C9" s="102"/>
      <c r="D9" s="102"/>
      <c r="F9" s="102"/>
      <c r="G9" s="60"/>
    </row>
    <row r="10" spans="1:7" s="103" customFormat="1" ht="18" customHeight="1" x14ac:dyDescent="0.2">
      <c r="A10" s="567" t="s">
        <v>200</v>
      </c>
      <c r="B10" s="567"/>
      <c r="C10" s="567"/>
      <c r="D10" s="567"/>
      <c r="E10" s="567"/>
      <c r="G10" s="60"/>
    </row>
    <row r="11" spans="1:7" s="103" customFormat="1" ht="18" customHeight="1" thickBot="1" x14ac:dyDescent="0.25">
      <c r="A11" s="104"/>
      <c r="B11" s="104"/>
      <c r="C11" s="104"/>
      <c r="D11" s="104"/>
      <c r="E11" s="120"/>
      <c r="G11" s="60"/>
    </row>
    <row r="12" spans="1:7" ht="18" customHeight="1" thickBot="1" x14ac:dyDescent="0.25">
      <c r="A12" s="108" t="s">
        <v>156</v>
      </c>
      <c r="B12" s="217" t="s">
        <v>160</v>
      </c>
      <c r="C12" s="218" t="s">
        <v>199</v>
      </c>
      <c r="D12" s="107"/>
      <c r="E12" s="220" t="s">
        <v>159</v>
      </c>
      <c r="G12" s="60"/>
    </row>
    <row r="13" spans="1:7" ht="18" customHeight="1" thickBot="1" x14ac:dyDescent="0.25">
      <c r="A13" s="26"/>
      <c r="B13" s="26"/>
      <c r="C13" s="182" t="s">
        <v>97</v>
      </c>
      <c r="D13" s="182" t="s">
        <v>319</v>
      </c>
      <c r="E13" s="183" t="s">
        <v>322</v>
      </c>
      <c r="G13" s="60"/>
    </row>
    <row r="14" spans="1:7" ht="18" customHeight="1" x14ac:dyDescent="0.2">
      <c r="A14" s="25" t="s">
        <v>0</v>
      </c>
      <c r="B14" s="62" t="s">
        <v>41</v>
      </c>
      <c r="C14" s="215">
        <v>714964.23211999994</v>
      </c>
      <c r="D14" s="215">
        <v>788860.55416000006</v>
      </c>
      <c r="E14" s="184">
        <f>+IF(C14=0,"X",D14/C14)</f>
        <v>1.1033566697747719</v>
      </c>
      <c r="F14" s="59"/>
      <c r="G14" s="60"/>
    </row>
    <row r="15" spans="1:7" ht="18" customHeight="1" x14ac:dyDescent="0.2">
      <c r="A15" s="186" t="s">
        <v>1</v>
      </c>
      <c r="B15" s="62" t="s">
        <v>77</v>
      </c>
      <c r="C15" s="215">
        <v>553789.76603000006</v>
      </c>
      <c r="D15" s="215">
        <v>562252.70022999996</v>
      </c>
      <c r="E15" s="184">
        <f t="shared" ref="E15:E41" si="2">+IF(C15=0,"X",D15/C15)</f>
        <v>1.0152818537270358</v>
      </c>
      <c r="F15" s="59"/>
      <c r="G15" s="60"/>
    </row>
    <row r="16" spans="1:7" ht="18" customHeight="1" x14ac:dyDescent="0.2">
      <c r="A16" s="186" t="s">
        <v>2</v>
      </c>
      <c r="B16" s="62" t="s">
        <v>92</v>
      </c>
      <c r="C16" s="215">
        <v>1409752.86234</v>
      </c>
      <c r="D16" s="215">
        <v>1416131.69184</v>
      </c>
      <c r="E16" s="184">
        <f t="shared" si="2"/>
        <v>1.0045247856347048</v>
      </c>
      <c r="F16" s="59"/>
      <c r="G16" s="60"/>
    </row>
    <row r="17" spans="1:7" ht="18" customHeight="1" x14ac:dyDescent="0.2">
      <c r="A17" s="186" t="s">
        <v>3</v>
      </c>
      <c r="B17" s="62" t="s">
        <v>42</v>
      </c>
      <c r="C17" s="215">
        <v>745717.68565999996</v>
      </c>
      <c r="D17" s="215">
        <v>991505.53226999997</v>
      </c>
      <c r="E17" s="184">
        <f t="shared" si="2"/>
        <v>1.3295990578424657</v>
      </c>
      <c r="F17" s="59"/>
      <c r="G17" s="60"/>
    </row>
    <row r="18" spans="1:7" ht="18" customHeight="1" x14ac:dyDescent="0.2">
      <c r="A18" s="186" t="s">
        <v>4</v>
      </c>
      <c r="B18" s="62" t="s">
        <v>323</v>
      </c>
      <c r="C18" s="215">
        <v>123090.74416</v>
      </c>
      <c r="D18" s="215">
        <v>207545.12224</v>
      </c>
      <c r="E18" s="184">
        <f t="shared" si="2"/>
        <v>1.6861147737495326</v>
      </c>
      <c r="F18" s="59"/>
      <c r="G18" s="60"/>
    </row>
    <row r="19" spans="1:7" ht="18" customHeight="1" x14ac:dyDescent="0.2">
      <c r="A19" s="186" t="s">
        <v>5</v>
      </c>
      <c r="B19" s="62" t="s">
        <v>43</v>
      </c>
      <c r="C19" s="215">
        <v>32843.444430000003</v>
      </c>
      <c r="D19" s="215">
        <v>33248.500039999999</v>
      </c>
      <c r="E19" s="184">
        <f t="shared" si="2"/>
        <v>1.0123329211363108</v>
      </c>
      <c r="F19" s="59"/>
      <c r="G19" s="60"/>
    </row>
    <row r="20" spans="1:7" ht="18" customHeight="1" x14ac:dyDescent="0.2">
      <c r="A20" s="186" t="s">
        <v>6</v>
      </c>
      <c r="B20" s="62" t="s">
        <v>44</v>
      </c>
      <c r="C20" s="215">
        <v>285955.03678999998</v>
      </c>
      <c r="D20" s="215">
        <v>292330.43816999998</v>
      </c>
      <c r="E20" s="184">
        <f t="shared" si="2"/>
        <v>1.0222951183219828</v>
      </c>
      <c r="F20" s="59"/>
      <c r="G20" s="60"/>
    </row>
    <row r="21" spans="1:7" ht="18" customHeight="1" x14ac:dyDescent="0.2">
      <c r="A21" s="186" t="s">
        <v>7</v>
      </c>
      <c r="B21" s="62" t="s">
        <v>78</v>
      </c>
      <c r="C21" s="215">
        <v>19543.82473</v>
      </c>
      <c r="D21" s="215">
        <v>19404.040389999998</v>
      </c>
      <c r="E21" s="184">
        <f t="shared" si="2"/>
        <v>0.99284764666429748</v>
      </c>
      <c r="F21" s="59"/>
      <c r="G21" s="60"/>
    </row>
    <row r="22" spans="1:7" ht="18" customHeight="1" x14ac:dyDescent="0.2">
      <c r="A22" s="186" t="s">
        <v>8</v>
      </c>
      <c r="B22" s="62" t="s">
        <v>71</v>
      </c>
      <c r="C22" s="215">
        <v>520235.18138999998</v>
      </c>
      <c r="D22" s="215">
        <v>711403.12742000003</v>
      </c>
      <c r="E22" s="184">
        <f t="shared" si="2"/>
        <v>1.3674644715861477</v>
      </c>
      <c r="F22" s="59"/>
      <c r="G22" s="60"/>
    </row>
    <row r="23" spans="1:7" ht="18" customHeight="1" x14ac:dyDescent="0.2">
      <c r="A23" s="186" t="s">
        <v>9</v>
      </c>
      <c r="B23" s="62" t="s">
        <v>45</v>
      </c>
      <c r="C23" s="215">
        <v>792683.07525999995</v>
      </c>
      <c r="D23" s="215">
        <v>854050.34970000002</v>
      </c>
      <c r="E23" s="184">
        <f t="shared" si="2"/>
        <v>1.0774171624893991</v>
      </c>
      <c r="F23" s="59"/>
      <c r="G23" s="60"/>
    </row>
    <row r="24" spans="1:7" ht="18" customHeight="1" x14ac:dyDescent="0.2">
      <c r="A24" s="186" t="s">
        <v>10</v>
      </c>
      <c r="B24" s="62" t="s">
        <v>46</v>
      </c>
      <c r="C24" s="215">
        <v>622693.29732999997</v>
      </c>
      <c r="D24" s="215">
        <v>718821.81950999994</v>
      </c>
      <c r="E24" s="184">
        <f t="shared" si="2"/>
        <v>1.1543753924960849</v>
      </c>
      <c r="F24" s="59"/>
      <c r="G24" s="60"/>
    </row>
    <row r="25" spans="1:7" ht="18" customHeight="1" x14ac:dyDescent="0.2">
      <c r="A25" s="186" t="s">
        <v>11</v>
      </c>
      <c r="B25" s="62" t="s">
        <v>47</v>
      </c>
      <c r="C25" s="215">
        <v>9089.6204300000009</v>
      </c>
      <c r="D25" s="215">
        <v>10409.615949999999</v>
      </c>
      <c r="E25" s="184">
        <f t="shared" si="2"/>
        <v>1.1452200925402116</v>
      </c>
      <c r="F25" s="59"/>
      <c r="G25" s="60"/>
    </row>
    <row r="26" spans="1:7" ht="18" customHeight="1" x14ac:dyDescent="0.2">
      <c r="A26" s="186" t="s">
        <v>12</v>
      </c>
      <c r="B26" s="62" t="s">
        <v>36</v>
      </c>
      <c r="C26" s="215">
        <v>5999.2480599999999</v>
      </c>
      <c r="D26" s="215">
        <v>7355.0892599999997</v>
      </c>
      <c r="E26" s="184">
        <f t="shared" si="2"/>
        <v>1.2260018566393469</v>
      </c>
      <c r="F26" s="59"/>
      <c r="G26" s="60"/>
    </row>
    <row r="27" spans="1:7" ht="18" customHeight="1" x14ac:dyDescent="0.2">
      <c r="A27" s="186" t="s">
        <v>13</v>
      </c>
      <c r="B27" s="62" t="s">
        <v>48</v>
      </c>
      <c r="C27" s="215">
        <v>1131795.38051</v>
      </c>
      <c r="D27" s="215">
        <v>1157896.52936</v>
      </c>
      <c r="E27" s="184">
        <f t="shared" si="2"/>
        <v>1.0230617206073402</v>
      </c>
      <c r="F27" s="59"/>
      <c r="G27" s="60"/>
    </row>
    <row r="28" spans="1:7" ht="18" customHeight="1" x14ac:dyDescent="0.2">
      <c r="A28" s="186" t="s">
        <v>14</v>
      </c>
      <c r="B28" s="62" t="s">
        <v>49</v>
      </c>
      <c r="C28" s="215">
        <v>998234.76618000004</v>
      </c>
      <c r="D28" s="215">
        <v>1028555.34037</v>
      </c>
      <c r="E28" s="184">
        <f>+IF(C28=0,"X",D28/C28)</f>
        <v>1.0303741917405156</v>
      </c>
      <c r="F28" s="59"/>
      <c r="G28" s="60"/>
    </row>
    <row r="29" spans="1:7" ht="18" customHeight="1" x14ac:dyDescent="0.2">
      <c r="A29" s="186" t="s">
        <v>15</v>
      </c>
      <c r="B29" s="62" t="s">
        <v>50</v>
      </c>
      <c r="C29" s="215">
        <v>1513545.93374</v>
      </c>
      <c r="D29" s="215">
        <v>2408435.00275</v>
      </c>
      <c r="E29" s="184">
        <f t="shared" si="2"/>
        <v>1.5912533270785596</v>
      </c>
      <c r="F29" s="59"/>
      <c r="G29" s="60"/>
    </row>
    <row r="30" spans="1:7" ht="18" customHeight="1" x14ac:dyDescent="0.2">
      <c r="A30" s="186" t="s">
        <v>16</v>
      </c>
      <c r="B30" s="62" t="s">
        <v>93</v>
      </c>
      <c r="C30" s="215">
        <v>551237.16255000001</v>
      </c>
      <c r="D30" s="215">
        <v>584148.96887999994</v>
      </c>
      <c r="E30" s="184">
        <f t="shared" si="2"/>
        <v>1.0597053474728577</v>
      </c>
      <c r="F30" s="59"/>
      <c r="G30" s="60"/>
    </row>
    <row r="31" spans="1:7" ht="18" customHeight="1" x14ac:dyDescent="0.2">
      <c r="A31" s="186" t="s">
        <v>17</v>
      </c>
      <c r="B31" s="62" t="s">
        <v>94</v>
      </c>
      <c r="C31" s="215">
        <v>11401.79052</v>
      </c>
      <c r="D31" s="215">
        <v>15353.30279</v>
      </c>
      <c r="E31" s="184">
        <f t="shared" si="2"/>
        <v>1.3465694500410799</v>
      </c>
      <c r="F31" s="59"/>
      <c r="G31" s="60"/>
    </row>
    <row r="32" spans="1:7" ht="18" customHeight="1" x14ac:dyDescent="0.2">
      <c r="A32" s="186" t="s">
        <v>18</v>
      </c>
      <c r="B32" s="62" t="s">
        <v>51</v>
      </c>
      <c r="C32" s="215">
        <v>234089.94467999999</v>
      </c>
      <c r="D32" s="215">
        <v>274268.04973000003</v>
      </c>
      <c r="E32" s="184">
        <f t="shared" si="2"/>
        <v>1.1716353306201313</v>
      </c>
      <c r="F32" s="59"/>
      <c r="G32" s="60"/>
    </row>
    <row r="33" spans="1:7" ht="18" customHeight="1" x14ac:dyDescent="0.2">
      <c r="A33" s="186" t="s">
        <v>19</v>
      </c>
      <c r="B33" s="62" t="s">
        <v>95</v>
      </c>
      <c r="C33" s="215">
        <v>80521.945160000003</v>
      </c>
      <c r="D33" s="215">
        <v>85494.404800000004</v>
      </c>
      <c r="E33" s="184">
        <f t="shared" si="2"/>
        <v>1.0617528504821827</v>
      </c>
      <c r="F33" s="59"/>
      <c r="G33" s="60"/>
    </row>
    <row r="34" spans="1:7" ht="18" customHeight="1" x14ac:dyDescent="0.2">
      <c r="A34" s="186" t="s">
        <v>20</v>
      </c>
      <c r="B34" s="62" t="s">
        <v>79</v>
      </c>
      <c r="C34" s="215">
        <v>6201870.5592700001</v>
      </c>
      <c r="D34" s="215">
        <v>6209076.4089500001</v>
      </c>
      <c r="E34" s="184">
        <f t="shared" si="2"/>
        <v>1.0011618832755593</v>
      </c>
      <c r="F34" s="59"/>
      <c r="G34" s="60"/>
    </row>
    <row r="35" spans="1:7" ht="18" customHeight="1" x14ac:dyDescent="0.2">
      <c r="A35" s="186" t="s">
        <v>22</v>
      </c>
      <c r="B35" s="62" t="s">
        <v>72</v>
      </c>
      <c r="C35" s="215">
        <v>8362.9398600000004</v>
      </c>
      <c r="D35" s="215">
        <v>7367.1902600000003</v>
      </c>
      <c r="E35" s="184">
        <f t="shared" si="2"/>
        <v>0.88093306699924057</v>
      </c>
      <c r="F35" s="59"/>
      <c r="G35" s="60"/>
    </row>
    <row r="36" spans="1:7" ht="18" customHeight="1" x14ac:dyDescent="0.2">
      <c r="A36" s="186" t="s">
        <v>23</v>
      </c>
      <c r="B36" s="62" t="s">
        <v>324</v>
      </c>
      <c r="C36" s="215">
        <v>22886.387419999999</v>
      </c>
      <c r="D36" s="215">
        <v>19624.945790000002</v>
      </c>
      <c r="E36" s="184">
        <f t="shared" si="2"/>
        <v>0.85749425760616627</v>
      </c>
      <c r="F36" s="59"/>
      <c r="G36" s="60"/>
    </row>
    <row r="37" spans="1:7" ht="18" customHeight="1" x14ac:dyDescent="0.2">
      <c r="A37" s="186" t="s">
        <v>24</v>
      </c>
      <c r="B37" s="62" t="s">
        <v>80</v>
      </c>
      <c r="C37" s="215">
        <v>16460.866730000002</v>
      </c>
      <c r="D37" s="215">
        <v>17053.193190000002</v>
      </c>
      <c r="E37" s="184">
        <f t="shared" si="2"/>
        <v>1.0359839168687566</v>
      </c>
      <c r="F37" s="59"/>
      <c r="G37" s="60"/>
    </row>
    <row r="38" spans="1:7" s="103" customFormat="1" ht="18" customHeight="1" x14ac:dyDescent="0.2">
      <c r="A38" s="186" t="s">
        <v>25</v>
      </c>
      <c r="B38" s="62" t="s">
        <v>52</v>
      </c>
      <c r="C38" s="215">
        <v>170320.20749</v>
      </c>
      <c r="D38" s="215">
        <v>437952.68641999998</v>
      </c>
      <c r="E38" s="184">
        <f t="shared" si="2"/>
        <v>2.5713489483959999</v>
      </c>
      <c r="F38" s="59"/>
      <c r="G38" s="60"/>
    </row>
    <row r="39" spans="1:7" s="103" customFormat="1" ht="18" customHeight="1" x14ac:dyDescent="0.2">
      <c r="A39" s="186" t="s">
        <v>26</v>
      </c>
      <c r="B39" s="62" t="s">
        <v>96</v>
      </c>
      <c r="C39" s="215">
        <v>331464.62660999998</v>
      </c>
      <c r="D39" s="215">
        <v>475091.26331000001</v>
      </c>
      <c r="E39" s="184">
        <f t="shared" si="2"/>
        <v>1.4333090929458081</v>
      </c>
      <c r="F39" s="59"/>
      <c r="G39" s="60"/>
    </row>
    <row r="40" spans="1:7" s="103" customFormat="1" ht="18" customHeight="1" thickBot="1" x14ac:dyDescent="0.25">
      <c r="A40" s="186" t="s">
        <v>27</v>
      </c>
      <c r="B40" s="62" t="s">
        <v>81</v>
      </c>
      <c r="C40" s="215">
        <v>1176259.25602</v>
      </c>
      <c r="D40" s="215">
        <v>1021058.0745700001</v>
      </c>
      <c r="E40" s="184">
        <f t="shared" si="2"/>
        <v>0.86805529422557759</v>
      </c>
      <c r="F40" s="59"/>
      <c r="G40" s="60"/>
    </row>
    <row r="41" spans="1:7" s="103" customFormat="1" ht="18" customHeight="1" thickBot="1" x14ac:dyDescent="0.25">
      <c r="A41" s="229"/>
      <c r="B41" s="65" t="s">
        <v>164</v>
      </c>
      <c r="C41" s="61">
        <f>SUM(C14:C40)</f>
        <v>18284809.785470001</v>
      </c>
      <c r="D41" s="61">
        <f>SUM(D14:D40)</f>
        <v>20354693.94235</v>
      </c>
      <c r="E41" s="185">
        <f t="shared" si="2"/>
        <v>1.1132023893693894</v>
      </c>
      <c r="F41" s="59"/>
      <c r="G41" s="230"/>
    </row>
    <row r="42" spans="1:7" s="103" customFormat="1" ht="18" customHeight="1" x14ac:dyDescent="0.2">
      <c r="A42" s="204"/>
      <c r="B42" s="120"/>
      <c r="C42" s="231"/>
      <c r="D42" s="231"/>
      <c r="E42" s="123"/>
      <c r="F42" s="232"/>
      <c r="G42" s="233"/>
    </row>
    <row r="43" spans="1:7" s="103" customFormat="1" ht="18" customHeight="1" x14ac:dyDescent="0.2">
      <c r="A43" s="574" t="s">
        <v>201</v>
      </c>
      <c r="B43" s="574"/>
      <c r="C43" s="574"/>
      <c r="D43" s="574"/>
      <c r="E43" s="574"/>
      <c r="F43" s="232"/>
      <c r="G43" s="230"/>
    </row>
    <row r="44" spans="1:7" s="103" customFormat="1" ht="18" customHeight="1" thickBot="1" x14ac:dyDescent="0.25">
      <c r="A44" s="116"/>
      <c r="B44" s="116"/>
      <c r="C44" s="116"/>
      <c r="D44" s="116"/>
      <c r="E44" s="116"/>
      <c r="F44" s="232"/>
      <c r="G44" s="60"/>
    </row>
    <row r="45" spans="1:7" s="103" customFormat="1" ht="18" customHeight="1" thickBot="1" x14ac:dyDescent="0.25">
      <c r="A45" s="108" t="s">
        <v>156</v>
      </c>
      <c r="B45" s="234" t="s">
        <v>160</v>
      </c>
      <c r="C45" s="218" t="s">
        <v>199</v>
      </c>
      <c r="D45" s="107"/>
      <c r="E45" s="220" t="s">
        <v>159</v>
      </c>
      <c r="F45" s="232"/>
      <c r="G45" s="60"/>
    </row>
    <row r="46" spans="1:7" ht="18" customHeight="1" thickBot="1" x14ac:dyDescent="0.25">
      <c r="A46" s="186"/>
      <c r="B46" s="235"/>
      <c r="C46" s="182" t="s">
        <v>97</v>
      </c>
      <c r="D46" s="182" t="s">
        <v>319</v>
      </c>
      <c r="E46" s="183" t="s">
        <v>322</v>
      </c>
      <c r="G46" s="60"/>
    </row>
    <row r="47" spans="1:7" ht="18" customHeight="1" x14ac:dyDescent="0.2">
      <c r="A47" s="25" t="s">
        <v>0</v>
      </c>
      <c r="B47" s="62" t="s">
        <v>53</v>
      </c>
      <c r="C47" s="215">
        <v>1063047.7684899999</v>
      </c>
      <c r="D47" s="215">
        <v>1057820.28669</v>
      </c>
      <c r="E47" s="184">
        <f t="shared" ref="E47:E81" si="3">+IF(C47=0,"X",D47/C47)</f>
        <v>0.99508255230390508</v>
      </c>
      <c r="F47" s="59"/>
      <c r="G47" s="60"/>
    </row>
    <row r="48" spans="1:7" ht="18" customHeight="1" x14ac:dyDescent="0.2">
      <c r="A48" s="186" t="s">
        <v>1</v>
      </c>
      <c r="B48" s="62" t="s">
        <v>54</v>
      </c>
      <c r="C48" s="215">
        <v>211596.83454000001</v>
      </c>
      <c r="D48" s="215">
        <v>236280.18166</v>
      </c>
      <c r="E48" s="184">
        <f t="shared" si="3"/>
        <v>1.116652723910829</v>
      </c>
      <c r="F48" s="59"/>
      <c r="G48" s="60"/>
    </row>
    <row r="49" spans="1:7" ht="18" customHeight="1" x14ac:dyDescent="0.2">
      <c r="A49" s="186" t="s">
        <v>2</v>
      </c>
      <c r="B49" s="62" t="s">
        <v>82</v>
      </c>
      <c r="C49" s="215">
        <v>520842.12981000001</v>
      </c>
      <c r="D49" s="215">
        <v>846778.66842999996</v>
      </c>
      <c r="E49" s="184">
        <f t="shared" si="3"/>
        <v>1.6257875850766903</v>
      </c>
      <c r="F49" s="59"/>
      <c r="G49" s="60"/>
    </row>
    <row r="50" spans="1:7" ht="18" customHeight="1" x14ac:dyDescent="0.2">
      <c r="A50" s="186" t="s">
        <v>3</v>
      </c>
      <c r="B50" s="62" t="s">
        <v>325</v>
      </c>
      <c r="C50" s="215">
        <v>17102.71603</v>
      </c>
      <c r="D50" s="215">
        <v>18211.168229999999</v>
      </c>
      <c r="E50" s="184">
        <f t="shared" si="3"/>
        <v>1.0648114719355484</v>
      </c>
      <c r="F50" s="59"/>
      <c r="G50" s="60"/>
    </row>
    <row r="51" spans="1:7" ht="18" customHeight="1" x14ac:dyDescent="0.2">
      <c r="A51" s="186" t="s">
        <v>4</v>
      </c>
      <c r="B51" s="62" t="s">
        <v>55</v>
      </c>
      <c r="C51" s="215">
        <v>859803.95247000002</v>
      </c>
      <c r="D51" s="215">
        <v>888386.37967000005</v>
      </c>
      <c r="E51" s="184">
        <f t="shared" si="3"/>
        <v>1.0332429586045633</v>
      </c>
      <c r="F51" s="59"/>
      <c r="G51" s="60"/>
    </row>
    <row r="52" spans="1:7" ht="18" customHeight="1" x14ac:dyDescent="0.2">
      <c r="A52" s="186" t="s">
        <v>5</v>
      </c>
      <c r="B52" s="62" t="s">
        <v>73</v>
      </c>
      <c r="C52" s="215">
        <v>299479.44563999999</v>
      </c>
      <c r="D52" s="215">
        <v>168791.10878000001</v>
      </c>
      <c r="E52" s="184">
        <f t="shared" si="3"/>
        <v>0.5636150034246471</v>
      </c>
      <c r="F52" s="59"/>
      <c r="G52" s="60"/>
    </row>
    <row r="53" spans="1:7" ht="18" customHeight="1" x14ac:dyDescent="0.2">
      <c r="A53" s="186" t="s">
        <v>6</v>
      </c>
      <c r="B53" s="62" t="s">
        <v>56</v>
      </c>
      <c r="C53" s="215">
        <v>810.65912000000003</v>
      </c>
      <c r="D53" s="215">
        <v>1790.8294900000001</v>
      </c>
      <c r="E53" s="184">
        <f t="shared" si="3"/>
        <v>2.2091029951035401</v>
      </c>
      <c r="F53" s="59"/>
      <c r="G53" s="60"/>
    </row>
    <row r="54" spans="1:7" ht="18" customHeight="1" x14ac:dyDescent="0.2">
      <c r="A54" s="186" t="s">
        <v>7</v>
      </c>
      <c r="B54" s="62" t="s">
        <v>74</v>
      </c>
      <c r="C54" s="215">
        <v>17202.595140000001</v>
      </c>
      <c r="D54" s="215">
        <v>22700.437269999999</v>
      </c>
      <c r="E54" s="184">
        <f t="shared" si="3"/>
        <v>1.3195937639209008</v>
      </c>
      <c r="F54" s="59"/>
      <c r="G54" s="60"/>
    </row>
    <row r="55" spans="1:7" ht="18" customHeight="1" x14ac:dyDescent="0.2">
      <c r="A55" s="186" t="s">
        <v>8</v>
      </c>
      <c r="B55" s="62" t="s">
        <v>57</v>
      </c>
      <c r="C55" s="215">
        <v>5899.5338000000002</v>
      </c>
      <c r="D55" s="215">
        <v>6304.6868599999998</v>
      </c>
      <c r="E55" s="184">
        <f t="shared" si="3"/>
        <v>1.0686754366929807</v>
      </c>
      <c r="F55" s="59"/>
      <c r="G55" s="60"/>
    </row>
    <row r="56" spans="1:7" ht="18" customHeight="1" x14ac:dyDescent="0.2">
      <c r="A56" s="186" t="s">
        <v>9</v>
      </c>
      <c r="B56" s="62" t="s">
        <v>83</v>
      </c>
      <c r="C56" s="215">
        <v>2401099.3945599999</v>
      </c>
      <c r="D56" s="215">
        <v>2463602.4582199999</v>
      </c>
      <c r="E56" s="184">
        <f t="shared" si="3"/>
        <v>1.0260310188747741</v>
      </c>
      <c r="F56" s="59"/>
      <c r="G56" s="60"/>
    </row>
    <row r="57" spans="1:7" ht="18" customHeight="1" x14ac:dyDescent="0.2">
      <c r="A57" s="186" t="s">
        <v>10</v>
      </c>
      <c r="B57" s="62" t="s">
        <v>58</v>
      </c>
      <c r="C57" s="215">
        <v>129929.65148</v>
      </c>
      <c r="D57" s="215">
        <v>177662.59098000001</v>
      </c>
      <c r="E57" s="184">
        <f t="shared" si="3"/>
        <v>1.3673752600448368</v>
      </c>
      <c r="F57" s="59"/>
      <c r="G57" s="60"/>
    </row>
    <row r="58" spans="1:7" ht="18" customHeight="1" x14ac:dyDescent="0.2">
      <c r="A58" s="186" t="s">
        <v>11</v>
      </c>
      <c r="B58" s="62" t="s">
        <v>59</v>
      </c>
      <c r="C58" s="215">
        <v>66256.388030000002</v>
      </c>
      <c r="D58" s="215">
        <v>79997.622340000002</v>
      </c>
      <c r="E58" s="184">
        <f t="shared" si="3"/>
        <v>1.2073948598552966</v>
      </c>
      <c r="F58" s="59"/>
      <c r="G58" s="60"/>
    </row>
    <row r="59" spans="1:7" ht="18" customHeight="1" x14ac:dyDescent="0.2">
      <c r="A59" s="186" t="s">
        <v>12</v>
      </c>
      <c r="B59" s="62" t="s">
        <v>84</v>
      </c>
      <c r="C59" s="215">
        <v>825200.07083999994</v>
      </c>
      <c r="D59" s="215">
        <v>763141.14450000005</v>
      </c>
      <c r="E59" s="184">
        <f t="shared" si="3"/>
        <v>0.92479529688257545</v>
      </c>
      <c r="F59" s="59"/>
      <c r="G59" s="60"/>
    </row>
    <row r="60" spans="1:7" ht="18" customHeight="1" x14ac:dyDescent="0.2">
      <c r="A60" s="186" t="s">
        <v>13</v>
      </c>
      <c r="B60" s="62" t="s">
        <v>60</v>
      </c>
      <c r="C60" s="215">
        <v>433477.81323000003</v>
      </c>
      <c r="D60" s="215">
        <v>392056.21084000001</v>
      </c>
      <c r="E60" s="184">
        <f t="shared" si="3"/>
        <v>0.90444354676113026</v>
      </c>
      <c r="F60" s="59"/>
      <c r="G60" s="60"/>
    </row>
    <row r="61" spans="1:7" ht="18" customHeight="1" x14ac:dyDescent="0.2">
      <c r="A61" s="186" t="s">
        <v>14</v>
      </c>
      <c r="B61" s="62" t="s">
        <v>85</v>
      </c>
      <c r="C61" s="215">
        <v>38326.880899999996</v>
      </c>
      <c r="D61" s="215">
        <v>42938.918080000003</v>
      </c>
      <c r="E61" s="184">
        <f t="shared" si="3"/>
        <v>1.1203342685785842</v>
      </c>
      <c r="F61" s="59"/>
      <c r="G61" s="60"/>
    </row>
    <row r="62" spans="1:7" ht="18" customHeight="1" x14ac:dyDescent="0.2">
      <c r="A62" s="186" t="s">
        <v>15</v>
      </c>
      <c r="B62" s="62" t="s">
        <v>61</v>
      </c>
      <c r="C62" s="215">
        <v>581631.55524000002</v>
      </c>
      <c r="D62" s="215">
        <v>551936.64561999997</v>
      </c>
      <c r="E62" s="184">
        <f t="shared" si="3"/>
        <v>0.94894549762220692</v>
      </c>
      <c r="F62" s="59"/>
      <c r="G62" s="60"/>
    </row>
    <row r="63" spans="1:7" ht="18" customHeight="1" x14ac:dyDescent="0.2">
      <c r="A63" s="186" t="s">
        <v>16</v>
      </c>
      <c r="B63" s="62" t="s">
        <v>62</v>
      </c>
      <c r="C63" s="215">
        <v>19199.497009999999</v>
      </c>
      <c r="D63" s="215">
        <v>37156.4228</v>
      </c>
      <c r="E63" s="184">
        <f t="shared" si="3"/>
        <v>1.9352810534904739</v>
      </c>
      <c r="F63" s="59"/>
      <c r="G63" s="60"/>
    </row>
    <row r="64" spans="1:7" ht="18" customHeight="1" x14ac:dyDescent="0.2">
      <c r="A64" s="186" t="s">
        <v>17</v>
      </c>
      <c r="B64" s="62" t="s">
        <v>63</v>
      </c>
      <c r="C64" s="215">
        <v>337457.43369999999</v>
      </c>
      <c r="D64" s="215">
        <v>454451.84899000003</v>
      </c>
      <c r="E64" s="184">
        <f t="shared" si="3"/>
        <v>1.3466938452273307</v>
      </c>
      <c r="F64" s="59"/>
      <c r="G64" s="60"/>
    </row>
    <row r="65" spans="1:7" ht="18" customHeight="1" x14ac:dyDescent="0.2">
      <c r="A65" s="186" t="s">
        <v>18</v>
      </c>
      <c r="B65" s="62" t="s">
        <v>98</v>
      </c>
      <c r="C65" s="215">
        <v>0</v>
      </c>
      <c r="D65" s="215">
        <v>4.5605700000000002</v>
      </c>
      <c r="E65" s="184" t="str">
        <f t="shared" si="3"/>
        <v>X</v>
      </c>
      <c r="F65" s="59"/>
      <c r="G65" s="60"/>
    </row>
    <row r="66" spans="1:7" ht="18" customHeight="1" x14ac:dyDescent="0.2">
      <c r="A66" s="186" t="s">
        <v>19</v>
      </c>
      <c r="B66" s="62" t="s">
        <v>326</v>
      </c>
      <c r="C66" s="283" t="s">
        <v>33</v>
      </c>
      <c r="D66" s="215">
        <v>0</v>
      </c>
      <c r="E66" s="184" t="e">
        <f t="shared" si="3"/>
        <v>#VALUE!</v>
      </c>
      <c r="F66" s="59"/>
      <c r="G66" s="60"/>
    </row>
    <row r="67" spans="1:7" ht="18" customHeight="1" x14ac:dyDescent="0.2">
      <c r="A67" s="186" t="s">
        <v>20</v>
      </c>
      <c r="B67" s="62" t="s">
        <v>64</v>
      </c>
      <c r="C67" s="215">
        <v>2446.5253499999999</v>
      </c>
      <c r="D67" s="215">
        <v>901.57732999999996</v>
      </c>
      <c r="E67" s="184">
        <f t="shared" si="3"/>
        <v>0.36851338164143693</v>
      </c>
      <c r="F67" s="59"/>
      <c r="G67" s="60"/>
    </row>
    <row r="68" spans="1:7" ht="18" customHeight="1" x14ac:dyDescent="0.2">
      <c r="A68" s="186" t="s">
        <v>22</v>
      </c>
      <c r="B68" s="62" t="s">
        <v>99</v>
      </c>
      <c r="C68" s="215">
        <v>2034.08124</v>
      </c>
      <c r="D68" s="215">
        <v>5854.1214799999998</v>
      </c>
      <c r="E68" s="184">
        <f t="shared" si="3"/>
        <v>2.8780175368020209</v>
      </c>
      <c r="F68" s="59"/>
      <c r="G68" s="60"/>
    </row>
    <row r="69" spans="1:7" ht="18" customHeight="1" x14ac:dyDescent="0.2">
      <c r="A69" s="186" t="s">
        <v>23</v>
      </c>
      <c r="B69" s="62" t="s">
        <v>86</v>
      </c>
      <c r="C69" s="215">
        <v>47935.436800000003</v>
      </c>
      <c r="D69" s="215">
        <v>54554.128089999998</v>
      </c>
      <c r="E69" s="184">
        <f t="shared" si="3"/>
        <v>1.1380751221192584</v>
      </c>
      <c r="F69" s="59"/>
      <c r="G69" s="60"/>
    </row>
    <row r="70" spans="1:7" ht="18" customHeight="1" x14ac:dyDescent="0.2">
      <c r="A70" s="186" t="s">
        <v>24</v>
      </c>
      <c r="B70" s="62" t="s">
        <v>105</v>
      </c>
      <c r="C70" s="215">
        <v>0</v>
      </c>
      <c r="D70" s="215">
        <v>3565.5615600000001</v>
      </c>
      <c r="E70" s="184" t="str">
        <f t="shared" si="3"/>
        <v>X</v>
      </c>
      <c r="F70" s="59"/>
      <c r="G70" s="60"/>
    </row>
    <row r="71" spans="1:7" ht="18" customHeight="1" x14ac:dyDescent="0.2">
      <c r="A71" s="186" t="s">
        <v>25</v>
      </c>
      <c r="B71" s="62" t="s">
        <v>65</v>
      </c>
      <c r="C71" s="215">
        <v>206663.74239</v>
      </c>
      <c r="D71" s="215">
        <v>161936.72578000001</v>
      </c>
      <c r="E71" s="184">
        <f t="shared" si="3"/>
        <v>0.78357588954527602</v>
      </c>
      <c r="F71" s="59"/>
      <c r="G71" s="60"/>
    </row>
    <row r="72" spans="1:7" ht="18" customHeight="1" x14ac:dyDescent="0.2">
      <c r="A72" s="186" t="s">
        <v>26</v>
      </c>
      <c r="B72" s="62" t="s">
        <v>66</v>
      </c>
      <c r="C72" s="215">
        <v>6393045.1689099995</v>
      </c>
      <c r="D72" s="215">
        <v>6942310.4544599997</v>
      </c>
      <c r="E72" s="184">
        <f t="shared" si="3"/>
        <v>1.0859160651986521</v>
      </c>
      <c r="F72" s="59"/>
      <c r="G72" s="60"/>
    </row>
    <row r="73" spans="1:7" ht="18" customHeight="1" x14ac:dyDescent="0.2">
      <c r="A73" s="186" t="s">
        <v>27</v>
      </c>
      <c r="B73" s="62" t="s">
        <v>100</v>
      </c>
      <c r="C73" s="215">
        <v>1043.90023</v>
      </c>
      <c r="D73" s="215">
        <v>33917.066469999998</v>
      </c>
      <c r="E73" s="184">
        <f t="shared" si="3"/>
        <v>32.490716540985915</v>
      </c>
      <c r="F73" s="59"/>
      <c r="G73" s="60"/>
    </row>
    <row r="74" spans="1:7" ht="18" customHeight="1" x14ac:dyDescent="0.2">
      <c r="A74" s="186" t="s">
        <v>28</v>
      </c>
      <c r="B74" s="62" t="s">
        <v>327</v>
      </c>
      <c r="C74" s="215">
        <v>25599.527559999999</v>
      </c>
      <c r="D74" s="215">
        <v>28063.452819999999</v>
      </c>
      <c r="E74" s="184">
        <f t="shared" si="3"/>
        <v>1.0962488567113229</v>
      </c>
      <c r="F74" s="59"/>
      <c r="G74" s="60"/>
    </row>
    <row r="75" spans="1:7" ht="18" customHeight="1" x14ac:dyDescent="0.2">
      <c r="A75" s="186" t="s">
        <v>29</v>
      </c>
      <c r="B75" s="62" t="s">
        <v>67</v>
      </c>
      <c r="C75" s="215">
        <v>25688.838640000002</v>
      </c>
      <c r="D75" s="215">
        <v>25171.014899999998</v>
      </c>
      <c r="E75" s="184">
        <f t="shared" si="3"/>
        <v>0.97984246204132786</v>
      </c>
      <c r="F75" s="59"/>
      <c r="G75" s="60"/>
    </row>
    <row r="76" spans="1:7" ht="18" customHeight="1" x14ac:dyDescent="0.2">
      <c r="A76" s="186" t="s">
        <v>30</v>
      </c>
      <c r="B76" s="62" t="s">
        <v>75</v>
      </c>
      <c r="C76" s="215">
        <v>397754.26789999998</v>
      </c>
      <c r="D76" s="215">
        <v>408491.49897000002</v>
      </c>
      <c r="E76" s="184">
        <f t="shared" si="3"/>
        <v>1.0269946344678809</v>
      </c>
      <c r="F76" s="59"/>
      <c r="G76" s="60"/>
    </row>
    <row r="77" spans="1:7" ht="18" customHeight="1" x14ac:dyDescent="0.2">
      <c r="A77" s="186" t="s">
        <v>31</v>
      </c>
      <c r="B77" s="62" t="s">
        <v>76</v>
      </c>
      <c r="C77" s="215">
        <v>244381.07501999999</v>
      </c>
      <c r="D77" s="215">
        <v>189362.32363</v>
      </c>
      <c r="E77" s="184">
        <f t="shared" si="3"/>
        <v>0.77486492607704061</v>
      </c>
      <c r="F77" s="59"/>
      <c r="G77" s="60"/>
    </row>
    <row r="78" spans="1:7" ht="18" customHeight="1" x14ac:dyDescent="0.2">
      <c r="A78" s="186" t="s">
        <v>101</v>
      </c>
      <c r="B78" s="62" t="s">
        <v>68</v>
      </c>
      <c r="C78" s="215">
        <v>706930.09198999999</v>
      </c>
      <c r="D78" s="215">
        <v>691633.67139000003</v>
      </c>
      <c r="E78" s="184">
        <f t="shared" si="3"/>
        <v>0.97836218775616024</v>
      </c>
      <c r="F78" s="59"/>
      <c r="G78" s="60"/>
    </row>
    <row r="79" spans="1:7" ht="18" customHeight="1" x14ac:dyDescent="0.2">
      <c r="A79" s="186" t="s">
        <v>102</v>
      </c>
      <c r="B79" s="62" t="s">
        <v>69</v>
      </c>
      <c r="C79" s="215">
        <v>2488850.4115800001</v>
      </c>
      <c r="D79" s="215">
        <v>2703235.6163499998</v>
      </c>
      <c r="E79" s="184">
        <f t="shared" si="3"/>
        <v>1.0861382442964507</v>
      </c>
      <c r="F79" s="59"/>
      <c r="G79" s="60"/>
    </row>
    <row r="80" spans="1:7" ht="18" customHeight="1" thickBot="1" x14ac:dyDescent="0.25">
      <c r="A80" s="186" t="s">
        <v>104</v>
      </c>
      <c r="B80" s="62" t="s">
        <v>70</v>
      </c>
      <c r="C80" s="215">
        <v>19676.936430000002</v>
      </c>
      <c r="D80" s="215">
        <v>26366.729650000001</v>
      </c>
      <c r="E80" s="184">
        <f t="shared" si="3"/>
        <v>1.3399814419179885</v>
      </c>
      <c r="F80" s="59"/>
      <c r="G80" s="60"/>
    </row>
    <row r="81" spans="1:12" s="103" customFormat="1" ht="18" customHeight="1" thickBot="1" x14ac:dyDescent="0.25">
      <c r="A81" s="229"/>
      <c r="B81" s="65" t="s">
        <v>164</v>
      </c>
      <c r="C81" s="236">
        <f>SUM(C47:C80)</f>
        <v>18390414.324069999</v>
      </c>
      <c r="D81" s="236">
        <f>SUM(D47:D80)</f>
        <v>19485376.1129</v>
      </c>
      <c r="E81" s="185">
        <f t="shared" si="3"/>
        <v>1.0595398107696181</v>
      </c>
    </row>
    <row r="82" spans="1:12" ht="18" customHeight="1" x14ac:dyDescent="0.2">
      <c r="C82" s="237"/>
      <c r="D82" s="237"/>
      <c r="E82" s="238"/>
    </row>
    <row r="83" spans="1:12" ht="18" customHeight="1" x14ac:dyDescent="0.2">
      <c r="A83" s="574" t="s">
        <v>202</v>
      </c>
      <c r="B83" s="574"/>
      <c r="C83" s="574"/>
      <c r="D83" s="574"/>
      <c r="E83" s="574"/>
      <c r="F83" s="574"/>
      <c r="G83" s="239"/>
    </row>
    <row r="84" spans="1:12" ht="18" customHeight="1" thickBot="1" x14ac:dyDescent="0.25">
      <c r="A84" s="62"/>
    </row>
    <row r="85" spans="1:12" ht="18" customHeight="1" x14ac:dyDescent="0.2">
      <c r="A85" s="108"/>
      <c r="B85" s="108"/>
      <c r="C85" s="568" t="s">
        <v>199</v>
      </c>
      <c r="D85" s="569"/>
      <c r="E85" s="572" t="s">
        <v>159</v>
      </c>
      <c r="F85" s="577" t="s">
        <v>203</v>
      </c>
      <c r="G85" s="578"/>
    </row>
    <row r="86" spans="1:12" ht="36" customHeight="1" thickBot="1" x14ac:dyDescent="0.25">
      <c r="A86" s="240" t="s">
        <v>156</v>
      </c>
      <c r="B86" s="112" t="s">
        <v>167</v>
      </c>
      <c r="C86" s="570"/>
      <c r="D86" s="571"/>
      <c r="E86" s="573"/>
      <c r="F86" s="579"/>
      <c r="G86" s="580"/>
    </row>
    <row r="87" spans="1:12" ht="18" customHeight="1" thickBot="1" x14ac:dyDescent="0.25">
      <c r="A87" s="26"/>
      <c r="B87" s="26"/>
      <c r="C87" s="221" t="s">
        <v>97</v>
      </c>
      <c r="D87" s="182" t="s">
        <v>319</v>
      </c>
      <c r="E87" s="183" t="s">
        <v>322</v>
      </c>
      <c r="F87" s="182" t="s">
        <v>97</v>
      </c>
      <c r="G87" s="182" t="s">
        <v>319</v>
      </c>
    </row>
    <row r="88" spans="1:12" ht="18" customHeight="1" x14ac:dyDescent="0.2">
      <c r="A88" s="25"/>
      <c r="B88" s="241"/>
      <c r="C88" s="242"/>
      <c r="D88" s="243"/>
      <c r="E88" s="225"/>
      <c r="F88" s="244"/>
      <c r="G88" s="244"/>
    </row>
    <row r="89" spans="1:12" x14ac:dyDescent="0.2">
      <c r="A89" s="245" t="s">
        <v>0</v>
      </c>
      <c r="B89" s="246" t="s">
        <v>169</v>
      </c>
      <c r="C89" s="215">
        <v>6230433.9267299995</v>
      </c>
      <c r="D89" s="215">
        <v>5804592.7085299995</v>
      </c>
      <c r="E89" s="184">
        <f t="shared" ref="E89:E94" si="4">+IF(C89=0,"X",D89/C89)</f>
        <v>0.93165143500309944</v>
      </c>
      <c r="F89" s="225">
        <f>+C89/$C$97</f>
        <v>0.34074371020679689</v>
      </c>
      <c r="G89" s="225">
        <f>+D89/$D$97</f>
        <v>0.28517219295777541</v>
      </c>
      <c r="H89" s="59"/>
      <c r="I89" s="59"/>
      <c r="J89" s="60"/>
      <c r="K89" s="59"/>
      <c r="L89" s="60"/>
    </row>
    <row r="90" spans="1:12" x14ac:dyDescent="0.2">
      <c r="A90" s="245" t="s">
        <v>1</v>
      </c>
      <c r="B90" s="247" t="s">
        <v>170</v>
      </c>
      <c r="C90" s="215">
        <v>121297.18072</v>
      </c>
      <c r="D90" s="215">
        <v>117260.49427</v>
      </c>
      <c r="E90" s="184">
        <f t="shared" si="4"/>
        <v>0.96672069024161233</v>
      </c>
      <c r="F90" s="225">
        <f t="shared" ref="F90:F94" si="5">+C90/$C$97</f>
        <v>6.6337677089931962E-3</v>
      </c>
      <c r="G90" s="225">
        <f t="shared" ref="G90:G94" si="6">+D90/$D$97</f>
        <v>5.7608576479704502E-3</v>
      </c>
      <c r="H90" s="59"/>
      <c r="I90" s="59"/>
      <c r="J90" s="60"/>
      <c r="K90" s="59"/>
      <c r="L90" s="60"/>
    </row>
    <row r="91" spans="1:12" x14ac:dyDescent="0.2">
      <c r="A91" s="245" t="s">
        <v>2</v>
      </c>
      <c r="B91" s="247" t="s">
        <v>171</v>
      </c>
      <c r="C91" s="215">
        <v>9599797.1480400003</v>
      </c>
      <c r="D91" s="215">
        <v>11943233.610059999</v>
      </c>
      <c r="E91" s="184">
        <f t="shared" si="4"/>
        <v>1.2441131230047355</v>
      </c>
      <c r="F91" s="225">
        <f t="shared" si="5"/>
        <v>0.52501487631898791</v>
      </c>
      <c r="G91" s="225">
        <f t="shared" si="6"/>
        <v>0.5867557450814409</v>
      </c>
      <c r="H91" s="59"/>
      <c r="I91" s="59"/>
      <c r="J91" s="60"/>
      <c r="K91" s="59"/>
      <c r="L91" s="60"/>
    </row>
    <row r="92" spans="1:12" x14ac:dyDescent="0.2">
      <c r="A92" s="245" t="s">
        <v>3</v>
      </c>
      <c r="B92" s="248" t="s">
        <v>172</v>
      </c>
      <c r="C92" s="215">
        <v>83272.60398</v>
      </c>
      <c r="D92" s="215">
        <v>79002.790309999997</v>
      </c>
      <c r="E92" s="184">
        <f t="shared" si="4"/>
        <v>0.94872486909349552</v>
      </c>
      <c r="F92" s="225">
        <f t="shared" si="5"/>
        <v>4.5541958027983942E-3</v>
      </c>
      <c r="G92" s="225">
        <f t="shared" si="6"/>
        <v>3.881305733885248E-3</v>
      </c>
      <c r="H92" s="59"/>
      <c r="I92" s="59"/>
      <c r="J92" s="60"/>
      <c r="K92" s="59"/>
      <c r="L92" s="60"/>
    </row>
    <row r="93" spans="1:12" ht="42.75" x14ac:dyDescent="0.2">
      <c r="A93" s="245" t="s">
        <v>4</v>
      </c>
      <c r="B93" s="248" t="s">
        <v>173</v>
      </c>
      <c r="C93" s="215">
        <v>2240802.2630100003</v>
      </c>
      <c r="D93" s="215">
        <v>2401738.6812</v>
      </c>
      <c r="E93" s="184">
        <f t="shared" si="4"/>
        <v>1.0718208923860237</v>
      </c>
      <c r="F93" s="225">
        <f t="shared" si="5"/>
        <v>0.12254993567334925</v>
      </c>
      <c r="G93" s="225">
        <f t="shared" si="6"/>
        <v>0.11799434017529392</v>
      </c>
      <c r="H93" s="59"/>
      <c r="I93" s="59"/>
      <c r="J93" s="60"/>
      <c r="K93" s="59"/>
      <c r="L93" s="60"/>
    </row>
    <row r="94" spans="1:12" x14ac:dyDescent="0.2">
      <c r="A94" s="245" t="s">
        <v>5</v>
      </c>
      <c r="B94" s="249" t="s">
        <v>174</v>
      </c>
      <c r="C94" s="215">
        <v>9206.6630000000005</v>
      </c>
      <c r="D94" s="215">
        <v>8865.6579999999994</v>
      </c>
      <c r="E94" s="184">
        <f t="shared" si="4"/>
        <v>0.96296106417710725</v>
      </c>
      <c r="F94" s="225">
        <f t="shared" si="5"/>
        <v>5.0351428907458636E-4</v>
      </c>
      <c r="G94" s="225">
        <f t="shared" si="6"/>
        <v>4.3555840363413133E-4</v>
      </c>
      <c r="H94" s="59"/>
      <c r="I94" s="59"/>
      <c r="J94" s="60"/>
      <c r="K94" s="59"/>
      <c r="L94" s="60"/>
    </row>
    <row r="95" spans="1:12" ht="18" customHeight="1" thickBot="1" x14ac:dyDescent="0.25">
      <c r="A95" s="186"/>
      <c r="B95" s="250"/>
      <c r="C95" s="67"/>
      <c r="D95" s="251"/>
      <c r="E95" s="252"/>
      <c r="F95" s="244"/>
      <c r="G95" s="244"/>
      <c r="J95" s="60"/>
      <c r="L95" s="60"/>
    </row>
    <row r="96" spans="1:12" ht="18" customHeight="1" x14ac:dyDescent="0.2">
      <c r="A96" s="25"/>
      <c r="B96" s="253"/>
      <c r="C96" s="215"/>
      <c r="D96" s="254"/>
      <c r="E96" s="255"/>
      <c r="F96" s="256"/>
      <c r="G96" s="256"/>
      <c r="J96" s="60"/>
      <c r="L96" s="60"/>
    </row>
    <row r="97" spans="1:12" ht="18" customHeight="1" x14ac:dyDescent="0.2">
      <c r="A97" s="257"/>
      <c r="B97" s="258" t="s">
        <v>164</v>
      </c>
      <c r="C97" s="259">
        <f>+SUM(C89:C94)</f>
        <v>18284809.785479996</v>
      </c>
      <c r="D97" s="259">
        <f t="shared" ref="D97" si="7">+SUM(D89:D94)</f>
        <v>20354693.942369998</v>
      </c>
      <c r="E97" s="260">
        <f t="shared" ref="E97" si="8">+IF(C97=0,"X",D97/C97)</f>
        <v>1.1132023893698746</v>
      </c>
      <c r="F97" s="244">
        <f>SUM(F89:F94)</f>
        <v>1.0000000000000002</v>
      </c>
      <c r="G97" s="244">
        <f>SUM(G89:G94)</f>
        <v>1.0000000000000002</v>
      </c>
      <c r="H97" s="59"/>
      <c r="I97" s="59"/>
      <c r="J97" s="60"/>
      <c r="K97" s="59"/>
      <c r="L97" s="60"/>
    </row>
    <row r="98" spans="1:12" ht="18" customHeight="1" thickBot="1" x14ac:dyDescent="0.25">
      <c r="A98" s="26"/>
      <c r="B98" s="261"/>
      <c r="C98" s="67"/>
      <c r="D98" s="262"/>
      <c r="E98" s="263"/>
      <c r="F98" s="264"/>
      <c r="G98" s="265"/>
    </row>
    <row r="99" spans="1:12" ht="18" customHeight="1" x14ac:dyDescent="0.2">
      <c r="C99" s="266"/>
      <c r="D99" s="266"/>
      <c r="E99" s="238"/>
    </row>
    <row r="100" spans="1:12" ht="18" customHeight="1" x14ac:dyDescent="0.2">
      <c r="A100" s="574" t="s">
        <v>207</v>
      </c>
      <c r="B100" s="574"/>
      <c r="C100" s="574"/>
      <c r="D100" s="574"/>
      <c r="E100" s="574"/>
      <c r="F100" s="574"/>
      <c r="G100" s="574"/>
    </row>
    <row r="101" spans="1:12" ht="18" customHeight="1" thickBot="1" x14ac:dyDescent="0.25">
      <c r="A101" s="62"/>
      <c r="C101" s="102"/>
      <c r="D101" s="102"/>
      <c r="F101" s="102"/>
      <c r="G101" s="102"/>
    </row>
    <row r="102" spans="1:12" ht="18" customHeight="1" x14ac:dyDescent="0.2">
      <c r="A102" s="108"/>
      <c r="B102" s="108"/>
      <c r="C102" s="568" t="s">
        <v>199</v>
      </c>
      <c r="D102" s="569"/>
      <c r="E102" s="572" t="s">
        <v>159</v>
      </c>
      <c r="F102" s="577" t="s">
        <v>204</v>
      </c>
      <c r="G102" s="578"/>
    </row>
    <row r="103" spans="1:12" ht="39" customHeight="1" thickBot="1" x14ac:dyDescent="0.25">
      <c r="A103" s="240" t="s">
        <v>156</v>
      </c>
      <c r="B103" s="112" t="s">
        <v>167</v>
      </c>
      <c r="C103" s="570"/>
      <c r="D103" s="571"/>
      <c r="E103" s="573"/>
      <c r="F103" s="579"/>
      <c r="G103" s="580"/>
    </row>
    <row r="104" spans="1:12" ht="18" customHeight="1" thickBot="1" x14ac:dyDescent="0.25">
      <c r="A104" s="26"/>
      <c r="B104" s="26"/>
      <c r="C104" s="221" t="s">
        <v>97</v>
      </c>
      <c r="D104" s="182" t="s">
        <v>319</v>
      </c>
      <c r="E104" s="183" t="s">
        <v>322</v>
      </c>
      <c r="F104" s="182" t="s">
        <v>97</v>
      </c>
      <c r="G104" s="182" t="s">
        <v>319</v>
      </c>
    </row>
    <row r="105" spans="1:12" ht="18" customHeight="1" x14ac:dyDescent="0.2">
      <c r="A105" s="242"/>
      <c r="B105" s="267"/>
      <c r="C105" s="268"/>
      <c r="D105" s="268"/>
      <c r="E105" s="223"/>
      <c r="F105" s="223"/>
      <c r="G105" s="223"/>
    </row>
    <row r="106" spans="1:12" ht="28.5" x14ac:dyDescent="0.2">
      <c r="A106" s="245" t="s">
        <v>0</v>
      </c>
      <c r="B106" s="269" t="s">
        <v>175</v>
      </c>
      <c r="C106" s="215">
        <v>292702.83718000003</v>
      </c>
      <c r="D106" s="215">
        <v>317544.94579999999</v>
      </c>
      <c r="E106" s="184">
        <f t="shared" ref="E106:E124" si="9">+IF(C106=0,"X",D106/C106)</f>
        <v>1.084871430900149</v>
      </c>
      <c r="F106" s="225">
        <f>+C106/$C$127</f>
        <v>1.5916054528286636E-2</v>
      </c>
      <c r="G106" s="225">
        <f>+D106/$D$127</f>
        <v>1.6296577698329671E-2</v>
      </c>
      <c r="H106" s="59"/>
      <c r="I106" s="59"/>
      <c r="J106" s="60"/>
      <c r="K106" s="59"/>
      <c r="L106" s="60"/>
    </row>
    <row r="107" spans="1:12" x14ac:dyDescent="0.2">
      <c r="A107" s="245" t="s">
        <v>1</v>
      </c>
      <c r="B107" s="270" t="s">
        <v>176</v>
      </c>
      <c r="C107" s="215">
        <v>178513.94993999999</v>
      </c>
      <c r="D107" s="215">
        <v>225324.02305000002</v>
      </c>
      <c r="E107" s="184">
        <f t="shared" si="9"/>
        <v>1.2622208131394397</v>
      </c>
      <c r="F107" s="225">
        <f t="shared" ref="F107:F124" si="10">+C107/$C$127</f>
        <v>9.7069020193939152E-3</v>
      </c>
      <c r="G107" s="225">
        <f t="shared" ref="G107:G124" si="11">+D107/$D$127</f>
        <v>1.1563750258041586E-2</v>
      </c>
      <c r="H107" s="59"/>
      <c r="I107" s="59"/>
      <c r="J107" s="60"/>
      <c r="K107" s="59"/>
      <c r="L107" s="60"/>
    </row>
    <row r="108" spans="1:12" ht="42.75" x14ac:dyDescent="0.2">
      <c r="A108" s="245" t="s">
        <v>2</v>
      </c>
      <c r="B108" s="270" t="s">
        <v>177</v>
      </c>
      <c r="C108" s="215">
        <v>4199925.09399</v>
      </c>
      <c r="D108" s="215">
        <v>4507464.8410100006</v>
      </c>
      <c r="E108" s="184">
        <f t="shared" si="9"/>
        <v>1.0732250552420763</v>
      </c>
      <c r="F108" s="225">
        <f t="shared" si="10"/>
        <v>0.22837577337713524</v>
      </c>
      <c r="G108" s="225">
        <f t="shared" si="11"/>
        <v>0.23132552407328752</v>
      </c>
      <c r="H108" s="59"/>
      <c r="I108" s="59"/>
      <c r="J108" s="60"/>
      <c r="K108" s="59"/>
      <c r="L108" s="60"/>
    </row>
    <row r="109" spans="1:12" ht="28.5" x14ac:dyDescent="0.2">
      <c r="A109" s="245" t="s">
        <v>3</v>
      </c>
      <c r="B109" s="270" t="s">
        <v>178</v>
      </c>
      <c r="C109" s="215">
        <v>27248.96285</v>
      </c>
      <c r="D109" s="215">
        <v>26849.224429999998</v>
      </c>
      <c r="E109" s="184">
        <f t="shared" si="9"/>
        <v>0.98533014184060952</v>
      </c>
      <c r="F109" s="225">
        <f t="shared" si="10"/>
        <v>1.4816937981819145E-3</v>
      </c>
      <c r="G109" s="225">
        <f t="shared" si="11"/>
        <v>1.377916662981528E-3</v>
      </c>
      <c r="H109" s="59"/>
      <c r="I109" s="59"/>
      <c r="J109" s="60"/>
      <c r="K109" s="59"/>
      <c r="L109" s="60"/>
    </row>
    <row r="110" spans="1:12" ht="28.5" x14ac:dyDescent="0.2">
      <c r="A110" s="245" t="s">
        <v>4</v>
      </c>
      <c r="B110" s="270" t="s">
        <v>179</v>
      </c>
      <c r="C110" s="215">
        <v>9155.0682799999995</v>
      </c>
      <c r="D110" s="215">
        <v>14431.37493</v>
      </c>
      <c r="E110" s="184">
        <f t="shared" si="9"/>
        <v>1.5763263023965126</v>
      </c>
      <c r="F110" s="225">
        <f t="shared" si="10"/>
        <v>4.9781740197161182E-4</v>
      </c>
      <c r="G110" s="225">
        <f t="shared" si="11"/>
        <v>7.4062593642601113E-4</v>
      </c>
      <c r="H110" s="59"/>
      <c r="I110" s="59"/>
      <c r="J110" s="60"/>
      <c r="K110" s="59"/>
      <c r="L110" s="60"/>
    </row>
    <row r="111" spans="1:12" ht="28.5" x14ac:dyDescent="0.2">
      <c r="A111" s="245" t="s">
        <v>5</v>
      </c>
      <c r="B111" s="270" t="s">
        <v>180</v>
      </c>
      <c r="C111" s="215">
        <v>111356.91581000001</v>
      </c>
      <c r="D111" s="215">
        <v>41846.468489999999</v>
      </c>
      <c r="E111" s="184">
        <f t="shared" si="9"/>
        <v>0.37578688477148114</v>
      </c>
      <c r="F111" s="225">
        <f t="shared" si="10"/>
        <v>6.0551607945086468E-3</v>
      </c>
      <c r="G111" s="225">
        <f t="shared" si="11"/>
        <v>2.147583308025649E-3</v>
      </c>
      <c r="H111" s="59"/>
      <c r="I111" s="59"/>
      <c r="J111" s="60"/>
      <c r="K111" s="59"/>
      <c r="L111" s="60"/>
    </row>
    <row r="112" spans="1:12" ht="42.75" x14ac:dyDescent="0.2">
      <c r="A112" s="245" t="s">
        <v>6</v>
      </c>
      <c r="B112" s="270" t="s">
        <v>183</v>
      </c>
      <c r="C112" s="215">
        <v>45777.982600000003</v>
      </c>
      <c r="D112" s="215">
        <v>49277.58193</v>
      </c>
      <c r="E112" s="184">
        <f t="shared" si="9"/>
        <v>1.0764472161339849</v>
      </c>
      <c r="F112" s="225">
        <f t="shared" si="10"/>
        <v>2.4892306281558015E-3</v>
      </c>
      <c r="G112" s="225">
        <f t="shared" si="11"/>
        <v>2.5289520533381179E-3</v>
      </c>
      <c r="H112" s="59"/>
      <c r="I112" s="59"/>
      <c r="J112" s="60"/>
      <c r="K112" s="59"/>
      <c r="L112" s="60"/>
    </row>
    <row r="113" spans="1:12" ht="42.75" x14ac:dyDescent="0.2">
      <c r="A113" s="245" t="s">
        <v>7</v>
      </c>
      <c r="B113" s="269" t="s">
        <v>181</v>
      </c>
      <c r="C113" s="215">
        <v>1307758.88484</v>
      </c>
      <c r="D113" s="215">
        <v>1687593.4795599999</v>
      </c>
      <c r="E113" s="184">
        <f t="shared" si="9"/>
        <v>1.2904469616862679</v>
      </c>
      <c r="F113" s="225">
        <f t="shared" si="10"/>
        <v>7.1110898416624491E-2</v>
      </c>
      <c r="G113" s="225">
        <f t="shared" si="11"/>
        <v>8.6608206575473912E-2</v>
      </c>
      <c r="H113" s="59"/>
      <c r="I113" s="59"/>
      <c r="J113" s="60"/>
      <c r="K113" s="59"/>
      <c r="L113" s="60"/>
    </row>
    <row r="114" spans="1:12" ht="28.5" x14ac:dyDescent="0.2">
      <c r="A114" s="245" t="s">
        <v>8</v>
      </c>
      <c r="B114" s="270" t="s">
        <v>182</v>
      </c>
      <c r="C114" s="215">
        <v>1531900.52871</v>
      </c>
      <c r="D114" s="215">
        <v>1081041.6809100001</v>
      </c>
      <c r="E114" s="184">
        <f t="shared" si="9"/>
        <v>0.70568660343784584</v>
      </c>
      <c r="F114" s="225">
        <f t="shared" si="10"/>
        <v>8.3298858944321361E-2</v>
      </c>
      <c r="G114" s="225">
        <f t="shared" si="11"/>
        <v>5.5479641484133903E-2</v>
      </c>
      <c r="H114" s="59"/>
      <c r="I114" s="59"/>
      <c r="J114" s="60"/>
      <c r="K114" s="59"/>
      <c r="L114" s="60"/>
    </row>
    <row r="115" spans="1:12" ht="42.75" x14ac:dyDescent="0.2">
      <c r="A115" s="245" t="s">
        <v>9</v>
      </c>
      <c r="B115" s="270" t="s">
        <v>185</v>
      </c>
      <c r="C115" s="215">
        <v>7979811.8136299998</v>
      </c>
      <c r="D115" s="215">
        <v>8553354.3190100007</v>
      </c>
      <c r="E115" s="184">
        <f t="shared" si="9"/>
        <v>1.0718741893637587</v>
      </c>
      <c r="F115" s="225">
        <f t="shared" si="10"/>
        <v>0.43391147545692171</v>
      </c>
      <c r="G115" s="225">
        <f t="shared" si="11"/>
        <v>0.43896275183949146</v>
      </c>
      <c r="H115" s="59"/>
      <c r="I115" s="59"/>
      <c r="J115" s="60"/>
      <c r="K115" s="59"/>
      <c r="L115" s="60"/>
    </row>
    <row r="116" spans="1:12" ht="28.5" x14ac:dyDescent="0.2">
      <c r="A116" s="245" t="s">
        <v>10</v>
      </c>
      <c r="B116" s="271" t="s">
        <v>186</v>
      </c>
      <c r="C116" s="215">
        <v>7957.4070300000003</v>
      </c>
      <c r="D116" s="215">
        <v>5622.1188200000006</v>
      </c>
      <c r="E116" s="184">
        <f t="shared" si="9"/>
        <v>0.70652648517339955</v>
      </c>
      <c r="F116" s="225">
        <f t="shared" si="10"/>
        <v>4.3269318949363861E-4</v>
      </c>
      <c r="G116" s="225">
        <f t="shared" si="11"/>
        <v>2.8853016680378086E-4</v>
      </c>
      <c r="H116" s="59"/>
      <c r="I116" s="59"/>
      <c r="J116" s="60"/>
      <c r="K116" s="59"/>
      <c r="L116" s="60"/>
    </row>
    <row r="117" spans="1:12" ht="42.75" x14ac:dyDescent="0.2">
      <c r="A117" s="245" t="s">
        <v>11</v>
      </c>
      <c r="B117" s="270" t="s">
        <v>187</v>
      </c>
      <c r="C117" s="215">
        <v>8178.5202599999993</v>
      </c>
      <c r="D117" s="215">
        <v>3643.6088500000001</v>
      </c>
      <c r="E117" s="184">
        <f t="shared" si="9"/>
        <v>0.44550954624645028</v>
      </c>
      <c r="F117" s="225">
        <f t="shared" si="10"/>
        <v>4.4471647652259683E-4</v>
      </c>
      <c r="G117" s="225">
        <f t="shared" si="11"/>
        <v>1.8699196920534525E-4</v>
      </c>
      <c r="H117" s="59"/>
      <c r="I117" s="59"/>
      <c r="J117" s="60"/>
      <c r="K117" s="59"/>
      <c r="L117" s="60"/>
    </row>
    <row r="118" spans="1:12" ht="28.5" x14ac:dyDescent="0.2">
      <c r="A118" s="245" t="s">
        <v>12</v>
      </c>
      <c r="B118" s="270" t="s">
        <v>188</v>
      </c>
      <c r="C118" s="215">
        <v>873981.20844000007</v>
      </c>
      <c r="D118" s="215">
        <v>937138.20494000008</v>
      </c>
      <c r="E118" s="184">
        <f t="shared" si="9"/>
        <v>1.072263563438316</v>
      </c>
      <c r="F118" s="225">
        <f t="shared" si="10"/>
        <v>4.7523736716206182E-2</v>
      </c>
      <c r="G118" s="225">
        <f t="shared" si="11"/>
        <v>4.8094437568207415E-2</v>
      </c>
      <c r="H118" s="59"/>
      <c r="I118" s="59"/>
      <c r="J118" s="60"/>
      <c r="K118" s="59"/>
      <c r="L118" s="60"/>
    </row>
    <row r="119" spans="1:12" x14ac:dyDescent="0.2">
      <c r="A119" s="245" t="s">
        <v>13</v>
      </c>
      <c r="B119" s="272" t="s">
        <v>189</v>
      </c>
      <c r="C119" s="215">
        <v>187887.63235</v>
      </c>
      <c r="D119" s="215">
        <v>239670.14796999999</v>
      </c>
      <c r="E119" s="184">
        <f t="shared" si="9"/>
        <v>1.2756036412420095</v>
      </c>
      <c r="F119" s="225">
        <f t="shared" si="10"/>
        <v>1.0216606816948215E-2</v>
      </c>
      <c r="G119" s="225">
        <f t="shared" si="11"/>
        <v>1.2300001118025273E-2</v>
      </c>
      <c r="H119" s="59"/>
      <c r="I119" s="59"/>
      <c r="J119" s="60"/>
      <c r="K119" s="59"/>
      <c r="L119" s="60"/>
    </row>
    <row r="120" spans="1:12" x14ac:dyDescent="0.2">
      <c r="A120" s="245" t="s">
        <v>14</v>
      </c>
      <c r="B120" s="272" t="s">
        <v>190</v>
      </c>
      <c r="C120" s="215">
        <v>85806.120049999998</v>
      </c>
      <c r="D120" s="215">
        <v>132217.59192000001</v>
      </c>
      <c r="E120" s="184">
        <f t="shared" si="9"/>
        <v>1.5408876644574492</v>
      </c>
      <c r="F120" s="225">
        <f t="shared" si="10"/>
        <v>4.6658067914000564E-3</v>
      </c>
      <c r="G120" s="225">
        <f t="shared" si="11"/>
        <v>6.7854780506171912E-3</v>
      </c>
      <c r="H120" s="59"/>
      <c r="I120" s="59"/>
      <c r="J120" s="60"/>
      <c r="K120" s="59"/>
      <c r="L120" s="60"/>
    </row>
    <row r="121" spans="1:12" x14ac:dyDescent="0.2">
      <c r="A121" s="245" t="s">
        <v>15</v>
      </c>
      <c r="B121" s="246" t="s">
        <v>191</v>
      </c>
      <c r="C121" s="215">
        <v>231577.74249</v>
      </c>
      <c r="D121" s="215">
        <v>265761.53391999996</v>
      </c>
      <c r="E121" s="184">
        <f t="shared" si="9"/>
        <v>1.1476125946407656</v>
      </c>
      <c r="F121" s="225">
        <f t="shared" si="10"/>
        <v>1.2592306970846836E-2</v>
      </c>
      <c r="G121" s="225">
        <f t="shared" si="11"/>
        <v>1.363902510192167E-2</v>
      </c>
      <c r="H121" s="59"/>
      <c r="I121" s="59"/>
      <c r="J121" s="60"/>
      <c r="K121" s="59"/>
      <c r="L121" s="60"/>
    </row>
    <row r="122" spans="1:12" x14ac:dyDescent="0.2">
      <c r="A122" s="245" t="s">
        <v>16</v>
      </c>
      <c r="B122" s="272" t="s">
        <v>192</v>
      </c>
      <c r="C122" s="215">
        <v>12260.37147</v>
      </c>
      <c r="D122" s="215">
        <v>16700.82648</v>
      </c>
      <c r="E122" s="184">
        <f t="shared" si="9"/>
        <v>1.3621794837836181</v>
      </c>
      <c r="F122" s="225">
        <f t="shared" si="10"/>
        <v>6.6667184620956995E-4</v>
      </c>
      <c r="G122" s="225">
        <f t="shared" si="11"/>
        <v>8.5709541265714478E-4</v>
      </c>
      <c r="H122" s="59"/>
      <c r="I122" s="59"/>
      <c r="J122" s="60"/>
      <c r="K122" s="59"/>
      <c r="L122" s="60"/>
    </row>
    <row r="123" spans="1:12" ht="42.75" x14ac:dyDescent="0.2">
      <c r="A123" s="245" t="s">
        <v>17</v>
      </c>
      <c r="B123" s="270" t="s">
        <v>193</v>
      </c>
      <c r="C123" s="215">
        <v>392215.59547</v>
      </c>
      <c r="D123" s="215">
        <v>477211.56268000003</v>
      </c>
      <c r="E123" s="184">
        <f t="shared" si="9"/>
        <v>1.21670726047532</v>
      </c>
      <c r="F123" s="225">
        <f t="shared" si="10"/>
        <v>2.1327175590395934E-2</v>
      </c>
      <c r="G123" s="225">
        <f t="shared" si="11"/>
        <v>2.4490754498275317E-2</v>
      </c>
      <c r="H123" s="59"/>
      <c r="I123" s="59"/>
      <c r="J123" s="60"/>
      <c r="K123" s="59"/>
      <c r="L123" s="60"/>
    </row>
    <row r="124" spans="1:12" x14ac:dyDescent="0.2">
      <c r="A124" s="245" t="s">
        <v>18</v>
      </c>
      <c r="B124" s="246" t="s">
        <v>194</v>
      </c>
      <c r="C124" s="215">
        <v>906397.68870000006</v>
      </c>
      <c r="D124" s="215">
        <v>902682.57788999996</v>
      </c>
      <c r="E124" s="184">
        <f t="shared" si="9"/>
        <v>0.99590123534479824</v>
      </c>
      <c r="F124" s="225">
        <f t="shared" si="10"/>
        <v>4.9286420236475594E-2</v>
      </c>
      <c r="G124" s="225">
        <f t="shared" si="11"/>
        <v>4.6326156224757373E-2</v>
      </c>
      <c r="H124" s="59"/>
      <c r="I124" s="59"/>
      <c r="J124" s="60"/>
      <c r="K124" s="59"/>
      <c r="L124" s="60"/>
    </row>
    <row r="125" spans="1:12" ht="18" customHeight="1" thickBot="1" x14ac:dyDescent="0.25">
      <c r="A125" s="26"/>
      <c r="B125" s="50"/>
      <c r="C125" s="215"/>
      <c r="D125" s="215"/>
      <c r="E125" s="252"/>
      <c r="F125" s="225"/>
      <c r="G125" s="225"/>
      <c r="J125" s="60"/>
      <c r="L125" s="60"/>
    </row>
    <row r="126" spans="1:12" ht="18" customHeight="1" x14ac:dyDescent="0.2">
      <c r="A126" s="273"/>
      <c r="B126" s="242"/>
      <c r="C126" s="58"/>
      <c r="D126" s="58"/>
      <c r="E126" s="255"/>
      <c r="F126" s="223"/>
      <c r="G126" s="223"/>
      <c r="J126" s="60"/>
      <c r="L126" s="60"/>
    </row>
    <row r="127" spans="1:12" ht="18" customHeight="1" x14ac:dyDescent="0.2">
      <c r="A127" s="257"/>
      <c r="B127" s="274" t="s">
        <v>164</v>
      </c>
      <c r="C127" s="259">
        <f>SUM(C106:C126)</f>
        <v>18390414.32409</v>
      </c>
      <c r="D127" s="259">
        <f>SUM(D106:D126)</f>
        <v>19485376.112590004</v>
      </c>
      <c r="E127" s="260">
        <f t="shared" ref="E127" si="12">+IF(C127=0,"X",D127/C127)</f>
        <v>1.0595398107516094</v>
      </c>
      <c r="F127" s="244">
        <f>SUM(F106:F124)</f>
        <v>1</v>
      </c>
      <c r="G127" s="244">
        <f>SUM(G106:G124)</f>
        <v>1</v>
      </c>
      <c r="H127" s="59"/>
      <c r="I127" s="59"/>
      <c r="J127" s="60"/>
      <c r="K127" s="59"/>
      <c r="L127" s="60"/>
    </row>
    <row r="128" spans="1:12" ht="18" customHeight="1" thickBot="1" x14ac:dyDescent="0.25">
      <c r="A128" s="275"/>
      <c r="B128" s="275"/>
      <c r="C128" s="67"/>
      <c r="D128" s="67"/>
      <c r="E128" s="263"/>
      <c r="F128" s="263"/>
      <c r="G128" s="263"/>
    </row>
    <row r="129" spans="1:7" ht="18" customHeight="1" x14ac:dyDescent="0.2">
      <c r="C129" s="230"/>
      <c r="D129" s="230"/>
      <c r="E129" s="60"/>
      <c r="F129" s="102"/>
      <c r="G129" s="102"/>
    </row>
    <row r="130" spans="1:7" ht="18" customHeight="1" x14ac:dyDescent="0.2">
      <c r="A130" s="567" t="s">
        <v>205</v>
      </c>
      <c r="B130" s="567"/>
      <c r="C130" s="567"/>
      <c r="D130" s="567"/>
      <c r="E130" s="567"/>
    </row>
    <row r="131" spans="1:7" ht="18" customHeight="1" thickBot="1" x14ac:dyDescent="0.25">
      <c r="A131" s="204"/>
      <c r="B131" s="204"/>
      <c r="C131" s="204"/>
      <c r="D131" s="204"/>
      <c r="E131" s="204"/>
    </row>
    <row r="132" spans="1:7" ht="31.5" customHeight="1" thickBot="1" x14ac:dyDescent="0.25">
      <c r="A132" s="108" t="s">
        <v>156</v>
      </c>
      <c r="B132" s="234" t="s">
        <v>157</v>
      </c>
      <c r="C132" s="575" t="s">
        <v>209</v>
      </c>
      <c r="D132" s="576"/>
      <c r="E132" s="220" t="s">
        <v>159</v>
      </c>
    </row>
    <row r="133" spans="1:7" ht="18.75" customHeight="1" thickBot="1" x14ac:dyDescent="0.25">
      <c r="A133" s="117"/>
      <c r="B133" s="276"/>
      <c r="C133" s="221" t="s">
        <v>97</v>
      </c>
      <c r="D133" s="182" t="s">
        <v>319</v>
      </c>
      <c r="E133" s="183" t="s">
        <v>322</v>
      </c>
    </row>
    <row r="134" spans="1:7" ht="18" customHeight="1" x14ac:dyDescent="0.2">
      <c r="A134" s="108" t="s">
        <v>0</v>
      </c>
      <c r="B134" s="222" t="s">
        <v>162</v>
      </c>
      <c r="C134" s="58">
        <f>+C169</f>
        <v>18161356.915899996</v>
      </c>
      <c r="D134" s="58">
        <f>+D169</f>
        <v>20215263.897289999</v>
      </c>
      <c r="E134" s="255">
        <f>+D134/C134</f>
        <v>1.1130921544519528</v>
      </c>
      <c r="F134" s="59"/>
      <c r="G134" s="60"/>
    </row>
    <row r="135" spans="1:7" ht="18" customHeight="1" thickBot="1" x14ac:dyDescent="0.25">
      <c r="A135" s="112" t="s">
        <v>1</v>
      </c>
      <c r="B135" s="224" t="s">
        <v>161</v>
      </c>
      <c r="C135" s="215">
        <f>+C210</f>
        <v>15158781.141499996</v>
      </c>
      <c r="D135" s="215">
        <f>+D210</f>
        <v>15833390.801079998</v>
      </c>
      <c r="E135" s="184">
        <f>+D135/C135</f>
        <v>1.0445028959309355</v>
      </c>
      <c r="F135" s="59"/>
      <c r="G135" s="60"/>
    </row>
    <row r="136" spans="1:7" ht="18" customHeight="1" thickBot="1" x14ac:dyDescent="0.25">
      <c r="A136" s="226"/>
      <c r="B136" s="227" t="s">
        <v>164</v>
      </c>
      <c r="C136" s="61">
        <f>SUM(C134:C135)</f>
        <v>33320138.057399992</v>
      </c>
      <c r="D136" s="61">
        <f>SUM(D134:D135)</f>
        <v>36048654.698369995</v>
      </c>
      <c r="E136" s="185">
        <f>+D136/C136</f>
        <v>1.0818879152382153</v>
      </c>
      <c r="F136" s="59"/>
      <c r="G136" s="60"/>
    </row>
    <row r="137" spans="1:7" ht="18" customHeight="1" x14ac:dyDescent="0.2">
      <c r="C137" s="60"/>
      <c r="D137" s="60"/>
      <c r="G137" s="60"/>
    </row>
    <row r="138" spans="1:7" ht="18" customHeight="1" x14ac:dyDescent="0.2">
      <c r="A138" s="567" t="s">
        <v>206</v>
      </c>
      <c r="B138" s="567"/>
      <c r="C138" s="567"/>
      <c r="D138" s="567"/>
      <c r="E138" s="567"/>
      <c r="G138" s="60"/>
    </row>
    <row r="139" spans="1:7" ht="18" customHeight="1" thickBot="1" x14ac:dyDescent="0.25">
      <c r="A139" s="104"/>
      <c r="B139" s="104"/>
      <c r="C139" s="104"/>
      <c r="D139" s="104"/>
      <c r="E139" s="120"/>
      <c r="G139" s="60"/>
    </row>
    <row r="140" spans="1:7" ht="31.5" customHeight="1" thickBot="1" x14ac:dyDescent="0.25">
      <c r="A140" s="108" t="s">
        <v>156</v>
      </c>
      <c r="B140" s="234" t="s">
        <v>160</v>
      </c>
      <c r="C140" s="575" t="s">
        <v>209</v>
      </c>
      <c r="D140" s="576"/>
      <c r="E140" s="220" t="s">
        <v>159</v>
      </c>
      <c r="G140" s="60"/>
    </row>
    <row r="141" spans="1:7" ht="18" customHeight="1" thickBot="1" x14ac:dyDescent="0.25">
      <c r="A141" s="26"/>
      <c r="B141" s="26"/>
      <c r="C141" s="182" t="s">
        <v>97</v>
      </c>
      <c r="D141" s="182" t="s">
        <v>319</v>
      </c>
      <c r="E141" s="183" t="s">
        <v>322</v>
      </c>
      <c r="G141" s="60"/>
    </row>
    <row r="142" spans="1:7" ht="18" customHeight="1" x14ac:dyDescent="0.2">
      <c r="A142" s="25" t="s">
        <v>0</v>
      </c>
      <c r="B142" s="62" t="s">
        <v>41</v>
      </c>
      <c r="C142" s="215">
        <v>714669.30536</v>
      </c>
      <c r="D142" s="215">
        <v>788732.60036000004</v>
      </c>
      <c r="E142" s="184">
        <f>+IF(C142=0,"X",D142/C142)</f>
        <v>1.1036329592505616</v>
      </c>
      <c r="F142" s="59"/>
      <c r="G142" s="60"/>
    </row>
    <row r="143" spans="1:7" ht="18" customHeight="1" x14ac:dyDescent="0.2">
      <c r="A143" s="186" t="s">
        <v>1</v>
      </c>
      <c r="B143" s="62" t="s">
        <v>77</v>
      </c>
      <c r="C143" s="215">
        <v>544965.74763</v>
      </c>
      <c r="D143" s="215">
        <v>553375.70736999996</v>
      </c>
      <c r="E143" s="184">
        <f>+IF(C143=0,"X",D143/C143)</f>
        <v>1.0154320886708459</v>
      </c>
      <c r="F143" s="59"/>
      <c r="G143" s="60"/>
    </row>
    <row r="144" spans="1:7" ht="18" customHeight="1" x14ac:dyDescent="0.2">
      <c r="A144" s="186" t="s">
        <v>2</v>
      </c>
      <c r="B144" s="62" t="s">
        <v>92</v>
      </c>
      <c r="C144" s="215">
        <v>1400067.59182</v>
      </c>
      <c r="D144" s="215">
        <v>1409027.5079999999</v>
      </c>
      <c r="E144" s="184">
        <f t="shared" ref="E144:E168" si="13">+IF(C144=0,"X",D144/C144)</f>
        <v>1.0063996311552019</v>
      </c>
      <c r="F144" s="59"/>
      <c r="G144" s="60"/>
    </row>
    <row r="145" spans="1:7" ht="18" customHeight="1" x14ac:dyDescent="0.2">
      <c r="A145" s="186" t="s">
        <v>3</v>
      </c>
      <c r="B145" s="62" t="s">
        <v>42</v>
      </c>
      <c r="C145" s="215">
        <v>742992.94619000005</v>
      </c>
      <c r="D145" s="215">
        <v>987453.74866000004</v>
      </c>
      <c r="E145" s="184">
        <f t="shared" si="13"/>
        <v>1.3290217003049256</v>
      </c>
      <c r="F145" s="59"/>
      <c r="G145" s="60"/>
    </row>
    <row r="146" spans="1:7" ht="18" customHeight="1" x14ac:dyDescent="0.2">
      <c r="A146" s="186" t="s">
        <v>4</v>
      </c>
      <c r="B146" s="62" t="s">
        <v>323</v>
      </c>
      <c r="C146" s="215">
        <v>121150.29498999999</v>
      </c>
      <c r="D146" s="215">
        <v>204631.05578</v>
      </c>
      <c r="E146" s="184">
        <f t="shared" si="13"/>
        <v>1.6890677467759421</v>
      </c>
      <c r="F146" s="59"/>
      <c r="G146" s="60"/>
    </row>
    <row r="147" spans="1:7" ht="18" customHeight="1" x14ac:dyDescent="0.2">
      <c r="A147" s="186" t="s">
        <v>5</v>
      </c>
      <c r="B147" s="62" t="s">
        <v>43</v>
      </c>
      <c r="C147" s="215">
        <v>32721.481240000001</v>
      </c>
      <c r="D147" s="215">
        <v>33065.570849999996</v>
      </c>
      <c r="E147" s="184">
        <f t="shared" si="13"/>
        <v>1.0105157100766993</v>
      </c>
      <c r="F147" s="59"/>
      <c r="G147" s="60"/>
    </row>
    <row r="148" spans="1:7" ht="18" customHeight="1" x14ac:dyDescent="0.2">
      <c r="A148" s="186" t="s">
        <v>6</v>
      </c>
      <c r="B148" s="62" t="s">
        <v>44</v>
      </c>
      <c r="C148" s="215">
        <v>280681.81118000002</v>
      </c>
      <c r="D148" s="215">
        <v>287498.57329999999</v>
      </c>
      <c r="E148" s="184">
        <f t="shared" si="13"/>
        <v>1.0242864405475438</v>
      </c>
      <c r="F148" s="59"/>
      <c r="G148" s="60"/>
    </row>
    <row r="149" spans="1:7" ht="18" customHeight="1" x14ac:dyDescent="0.2">
      <c r="A149" s="186" t="s">
        <v>7</v>
      </c>
      <c r="B149" s="62" t="s">
        <v>78</v>
      </c>
      <c r="C149" s="215">
        <v>19240.446619999999</v>
      </c>
      <c r="D149" s="215">
        <v>19091.28155</v>
      </c>
      <c r="E149" s="184">
        <f t="shared" si="13"/>
        <v>0.99224731769765961</v>
      </c>
      <c r="F149" s="59"/>
      <c r="G149" s="60"/>
    </row>
    <row r="150" spans="1:7" ht="18" customHeight="1" x14ac:dyDescent="0.2">
      <c r="A150" s="186" t="s">
        <v>8</v>
      </c>
      <c r="B150" s="62" t="s">
        <v>71</v>
      </c>
      <c r="C150" s="215">
        <v>512793.43076000002</v>
      </c>
      <c r="D150" s="215">
        <v>701970.41215999995</v>
      </c>
      <c r="E150" s="184">
        <f t="shared" si="13"/>
        <v>1.3689145961164613</v>
      </c>
      <c r="F150" s="59"/>
      <c r="G150" s="60"/>
    </row>
    <row r="151" spans="1:7" ht="18" customHeight="1" x14ac:dyDescent="0.2">
      <c r="A151" s="186" t="s">
        <v>9</v>
      </c>
      <c r="B151" s="62" t="s">
        <v>45</v>
      </c>
      <c r="C151" s="215">
        <v>792431.81316000002</v>
      </c>
      <c r="D151" s="215">
        <v>854050.34970000002</v>
      </c>
      <c r="E151" s="184">
        <f t="shared" si="13"/>
        <v>1.0777587869602083</v>
      </c>
      <c r="F151" s="59"/>
      <c r="G151" s="60"/>
    </row>
    <row r="152" spans="1:7" ht="18" customHeight="1" x14ac:dyDescent="0.2">
      <c r="A152" s="186" t="s">
        <v>10</v>
      </c>
      <c r="B152" s="62" t="s">
        <v>46</v>
      </c>
      <c r="C152" s="215">
        <v>582985.16420999996</v>
      </c>
      <c r="D152" s="215">
        <v>669976.86855000001</v>
      </c>
      <c r="E152" s="184">
        <f t="shared" si="13"/>
        <v>1.1492176982889128</v>
      </c>
      <c r="F152" s="59"/>
      <c r="G152" s="60"/>
    </row>
    <row r="153" spans="1:7" ht="18" customHeight="1" x14ac:dyDescent="0.2">
      <c r="A153" s="186" t="s">
        <v>11</v>
      </c>
      <c r="B153" s="62" t="s">
        <v>47</v>
      </c>
      <c r="C153" s="215">
        <v>7830.1615700000002</v>
      </c>
      <c r="D153" s="215">
        <v>9318.5056999999997</v>
      </c>
      <c r="E153" s="184">
        <f t="shared" si="13"/>
        <v>1.1900783421509908</v>
      </c>
      <c r="F153" s="59"/>
      <c r="G153" s="60"/>
    </row>
    <row r="154" spans="1:7" ht="18" customHeight="1" x14ac:dyDescent="0.2">
      <c r="A154" s="186" t="s">
        <v>12</v>
      </c>
      <c r="B154" s="62" t="s">
        <v>36</v>
      </c>
      <c r="C154" s="215">
        <v>5057.4339300000001</v>
      </c>
      <c r="D154" s="215">
        <v>6254.9612999999999</v>
      </c>
      <c r="E154" s="184">
        <f t="shared" si="13"/>
        <v>1.2367855688428142</v>
      </c>
      <c r="F154" s="59"/>
      <c r="G154" s="60"/>
    </row>
    <row r="155" spans="1:7" ht="18" customHeight="1" x14ac:dyDescent="0.2">
      <c r="A155" s="186" t="s">
        <v>13</v>
      </c>
      <c r="B155" s="62" t="s">
        <v>48</v>
      </c>
      <c r="C155" s="215">
        <v>1104997.06801</v>
      </c>
      <c r="D155" s="215">
        <v>1131657.9524399999</v>
      </c>
      <c r="E155" s="184">
        <f t="shared" si="13"/>
        <v>1.0241275612414191</v>
      </c>
      <c r="F155" s="59"/>
      <c r="G155" s="60"/>
    </row>
    <row r="156" spans="1:7" ht="18" customHeight="1" x14ac:dyDescent="0.2">
      <c r="A156" s="186" t="s">
        <v>14</v>
      </c>
      <c r="B156" s="62" t="s">
        <v>49</v>
      </c>
      <c r="C156" s="215">
        <v>994917.97435000003</v>
      </c>
      <c r="D156" s="215">
        <v>1023763.97137</v>
      </c>
      <c r="E156" s="184">
        <f t="shared" si="13"/>
        <v>1.028993341927354</v>
      </c>
      <c r="F156" s="59"/>
      <c r="G156" s="60"/>
    </row>
    <row r="157" spans="1:7" ht="18" customHeight="1" x14ac:dyDescent="0.2">
      <c r="A157" s="186" t="s">
        <v>15</v>
      </c>
      <c r="B157" s="62" t="s">
        <v>50</v>
      </c>
      <c r="C157" s="215">
        <v>1513545.93374</v>
      </c>
      <c r="D157" s="215">
        <v>2408335.00275</v>
      </c>
      <c r="E157" s="184">
        <f t="shared" si="13"/>
        <v>1.5911872570652412</v>
      </c>
      <c r="F157" s="59"/>
      <c r="G157" s="60"/>
    </row>
    <row r="158" spans="1:7" ht="18" customHeight="1" x14ac:dyDescent="0.2">
      <c r="A158" s="186" t="s">
        <v>16</v>
      </c>
      <c r="B158" s="62" t="s">
        <v>93</v>
      </c>
      <c r="C158" s="215">
        <v>550374.35027000005</v>
      </c>
      <c r="D158" s="215">
        <v>583568.08611999999</v>
      </c>
      <c r="E158" s="184">
        <f t="shared" si="13"/>
        <v>1.0603111969765959</v>
      </c>
      <c r="F158" s="59"/>
      <c r="G158" s="60"/>
    </row>
    <row r="159" spans="1:7" ht="18" customHeight="1" x14ac:dyDescent="0.2">
      <c r="A159" s="186" t="s">
        <v>17</v>
      </c>
      <c r="B159" s="62" t="s">
        <v>94</v>
      </c>
      <c r="C159" s="215">
        <v>11401.79052</v>
      </c>
      <c r="D159" s="215">
        <v>15353.30279</v>
      </c>
      <c r="E159" s="184">
        <f t="shared" si="13"/>
        <v>1.3465694500410799</v>
      </c>
      <c r="F159" s="59"/>
      <c r="G159" s="60"/>
    </row>
    <row r="160" spans="1:7" ht="18" customHeight="1" x14ac:dyDescent="0.2">
      <c r="A160" s="186" t="s">
        <v>18</v>
      </c>
      <c r="B160" s="62" t="s">
        <v>51</v>
      </c>
      <c r="C160" s="215">
        <v>230062.94404999999</v>
      </c>
      <c r="D160" s="215">
        <v>270124.89626000001</v>
      </c>
      <c r="E160" s="184">
        <f t="shared" si="13"/>
        <v>1.1741347454950992</v>
      </c>
      <c r="F160" s="59"/>
      <c r="G160" s="60"/>
    </row>
    <row r="161" spans="1:7" ht="18" customHeight="1" x14ac:dyDescent="0.2">
      <c r="A161" s="186" t="s">
        <v>19</v>
      </c>
      <c r="B161" s="62" t="s">
        <v>95</v>
      </c>
      <c r="C161" s="215">
        <v>75867.084419999999</v>
      </c>
      <c r="D161" s="215">
        <v>82469.056070000006</v>
      </c>
      <c r="E161" s="184">
        <f t="shared" si="13"/>
        <v>1.087020236779517</v>
      </c>
      <c r="F161" s="59"/>
      <c r="G161" s="60"/>
    </row>
    <row r="162" spans="1:7" ht="18" customHeight="1" x14ac:dyDescent="0.2">
      <c r="A162" s="186" t="s">
        <v>20</v>
      </c>
      <c r="B162" s="62" t="s">
        <v>79</v>
      </c>
      <c r="C162" s="215">
        <v>6201824.0936799999</v>
      </c>
      <c r="D162" s="215">
        <v>6209069.1729499996</v>
      </c>
      <c r="E162" s="184">
        <f t="shared" si="13"/>
        <v>1.0011682174728855</v>
      </c>
      <c r="F162" s="59"/>
      <c r="G162" s="60"/>
    </row>
    <row r="163" spans="1:7" ht="18" customHeight="1" x14ac:dyDescent="0.2">
      <c r="A163" s="186" t="s">
        <v>22</v>
      </c>
      <c r="B163" s="62" t="s">
        <v>72</v>
      </c>
      <c r="C163" s="215">
        <v>8362.9398600000004</v>
      </c>
      <c r="D163" s="215">
        <v>7367.1902600000003</v>
      </c>
      <c r="E163" s="184">
        <f t="shared" si="13"/>
        <v>0.88093306699924057</v>
      </c>
      <c r="F163" s="59"/>
      <c r="G163" s="60"/>
    </row>
    <row r="164" spans="1:7" ht="18" customHeight="1" x14ac:dyDescent="0.2">
      <c r="A164" s="186" t="s">
        <v>23</v>
      </c>
      <c r="B164" s="62" t="s">
        <v>324</v>
      </c>
      <c r="C164" s="215">
        <v>22823.085940000001</v>
      </c>
      <c r="D164" s="215">
        <v>19536.49569</v>
      </c>
      <c r="E164" s="184">
        <f t="shared" si="13"/>
        <v>0.85599711368391751</v>
      </c>
      <c r="F164" s="59"/>
      <c r="G164" s="60"/>
    </row>
    <row r="165" spans="1:7" ht="18" customHeight="1" x14ac:dyDescent="0.2">
      <c r="A165" s="186" t="s">
        <v>24</v>
      </c>
      <c r="B165" s="62" t="s">
        <v>80</v>
      </c>
      <c r="C165" s="215">
        <v>16437.266629999998</v>
      </c>
      <c r="D165" s="215">
        <v>17041.868429999999</v>
      </c>
      <c r="E165" s="184">
        <f t="shared" si="13"/>
        <v>1.0367823807698373</v>
      </c>
      <c r="F165" s="59"/>
      <c r="G165" s="60"/>
    </row>
    <row r="166" spans="1:7" ht="18" customHeight="1" x14ac:dyDescent="0.2">
      <c r="A166" s="186" t="s">
        <v>25</v>
      </c>
      <c r="B166" s="62" t="s">
        <v>52</v>
      </c>
      <c r="C166" s="215">
        <v>169597.72437000001</v>
      </c>
      <c r="D166" s="215">
        <v>437489.50159</v>
      </c>
      <c r="E166" s="184">
        <f t="shared" si="13"/>
        <v>2.5795717673402176</v>
      </c>
      <c r="F166" s="59"/>
      <c r="G166" s="60"/>
    </row>
    <row r="167" spans="1:7" ht="18" customHeight="1" x14ac:dyDescent="0.2">
      <c r="A167" s="186" t="s">
        <v>26</v>
      </c>
      <c r="B167" s="62" t="s">
        <v>96</v>
      </c>
      <c r="C167" s="215">
        <v>330956.66603999998</v>
      </c>
      <c r="D167" s="215">
        <v>474365.55313000001</v>
      </c>
      <c r="E167" s="184">
        <f t="shared" si="13"/>
        <v>1.4333162066379632</v>
      </c>
      <c r="F167" s="59"/>
      <c r="G167" s="60"/>
    </row>
    <row r="168" spans="1:7" ht="18" customHeight="1" thickBot="1" x14ac:dyDescent="0.25">
      <c r="A168" s="186" t="s">
        <v>27</v>
      </c>
      <c r="B168" s="62" t="s">
        <v>81</v>
      </c>
      <c r="C168" s="215">
        <v>1172600.3653599999</v>
      </c>
      <c r="D168" s="215">
        <v>1010674.70416</v>
      </c>
      <c r="E168" s="184">
        <f t="shared" si="13"/>
        <v>0.86190891118280766</v>
      </c>
      <c r="F168" s="59"/>
      <c r="G168" s="60"/>
    </row>
    <row r="169" spans="1:7" ht="18" customHeight="1" thickBot="1" x14ac:dyDescent="0.25">
      <c r="A169" s="121"/>
      <c r="B169" s="115" t="s">
        <v>164</v>
      </c>
      <c r="C169" s="61">
        <f>SUM(C142:C168)</f>
        <v>18161356.915899996</v>
      </c>
      <c r="D169" s="61">
        <f>SUM(D142:D168)</f>
        <v>20215263.897289999</v>
      </c>
      <c r="E169" s="185">
        <f>+D169/C169</f>
        <v>1.1130921544519528</v>
      </c>
      <c r="F169" s="59"/>
      <c r="G169" s="60"/>
    </row>
    <row r="170" spans="1:7" ht="18" customHeight="1" x14ac:dyDescent="0.2">
      <c r="C170" s="277">
        <v>0</v>
      </c>
      <c r="D170" s="277">
        <v>0</v>
      </c>
      <c r="E170" s="60"/>
      <c r="G170" s="60"/>
    </row>
    <row r="171" spans="1:7" ht="18" customHeight="1" x14ac:dyDescent="0.2">
      <c r="C171" s="60"/>
      <c r="D171" s="60"/>
      <c r="G171" s="60"/>
    </row>
    <row r="172" spans="1:7" ht="18" customHeight="1" x14ac:dyDescent="0.2">
      <c r="A172" s="567" t="s">
        <v>208</v>
      </c>
      <c r="B172" s="567"/>
      <c r="C172" s="567"/>
      <c r="D172" s="567"/>
      <c r="E172" s="567"/>
      <c r="G172" s="60"/>
    </row>
    <row r="173" spans="1:7" ht="18" customHeight="1" thickBot="1" x14ac:dyDescent="0.25">
      <c r="A173" s="204"/>
      <c r="B173" s="204"/>
      <c r="C173" s="204"/>
      <c r="D173" s="204"/>
      <c r="E173" s="204"/>
      <c r="G173" s="60"/>
    </row>
    <row r="174" spans="1:7" ht="31.5" customHeight="1" thickBot="1" x14ac:dyDescent="0.25">
      <c r="A174" s="108" t="s">
        <v>156</v>
      </c>
      <c r="B174" s="108" t="s">
        <v>160</v>
      </c>
      <c r="C174" s="575" t="s">
        <v>210</v>
      </c>
      <c r="D174" s="576"/>
      <c r="E174" s="220" t="s">
        <v>159</v>
      </c>
      <c r="G174" s="60"/>
    </row>
    <row r="175" spans="1:7" ht="18" customHeight="1" thickBot="1" x14ac:dyDescent="0.25">
      <c r="A175" s="26"/>
      <c r="B175" s="26"/>
      <c r="C175" s="182" t="s">
        <v>97</v>
      </c>
      <c r="D175" s="182" t="s">
        <v>319</v>
      </c>
      <c r="E175" s="183" t="s">
        <v>322</v>
      </c>
      <c r="G175" s="60"/>
    </row>
    <row r="176" spans="1:7" ht="18" customHeight="1" x14ac:dyDescent="0.2">
      <c r="A176" s="25" t="s">
        <v>0</v>
      </c>
      <c r="B176" s="62" t="s">
        <v>53</v>
      </c>
      <c r="C176" s="215">
        <v>935646.33019000001</v>
      </c>
      <c r="D176" s="215">
        <v>865435.77847000002</v>
      </c>
      <c r="E176" s="184">
        <f t="shared" ref="E176:E209" si="14">+IF(C176=0,"X",D176/C176)</f>
        <v>0.9249603728945931</v>
      </c>
      <c r="F176" s="59"/>
      <c r="G176" s="60"/>
    </row>
    <row r="177" spans="1:7" ht="18" customHeight="1" x14ac:dyDescent="0.2">
      <c r="A177" s="186" t="s">
        <v>1</v>
      </c>
      <c r="B177" s="62" t="s">
        <v>54</v>
      </c>
      <c r="C177" s="215">
        <v>205898.78653000001</v>
      </c>
      <c r="D177" s="215">
        <v>209941.86352000001</v>
      </c>
      <c r="E177" s="184">
        <f t="shared" si="14"/>
        <v>1.0196362351529007</v>
      </c>
      <c r="F177" s="59"/>
      <c r="G177" s="60"/>
    </row>
    <row r="178" spans="1:7" ht="18" customHeight="1" x14ac:dyDescent="0.2">
      <c r="A178" s="186" t="s">
        <v>2</v>
      </c>
      <c r="B178" s="62" t="s">
        <v>82</v>
      </c>
      <c r="C178" s="215">
        <v>382733.17090999999</v>
      </c>
      <c r="D178" s="215">
        <v>662235.84756999998</v>
      </c>
      <c r="E178" s="184">
        <f t="shared" si="14"/>
        <v>1.7302807749729257</v>
      </c>
      <c r="F178" s="59"/>
      <c r="G178" s="60"/>
    </row>
    <row r="179" spans="1:7" ht="18" customHeight="1" x14ac:dyDescent="0.2">
      <c r="A179" s="186" t="s">
        <v>3</v>
      </c>
      <c r="B179" s="62" t="s">
        <v>325</v>
      </c>
      <c r="C179" s="215">
        <v>16195.001270000001</v>
      </c>
      <c r="D179" s="215">
        <v>16769.76038</v>
      </c>
      <c r="E179" s="184">
        <f t="shared" si="14"/>
        <v>1.0354899083005753</v>
      </c>
      <c r="F179" s="59"/>
      <c r="G179" s="60"/>
    </row>
    <row r="180" spans="1:7" ht="18" customHeight="1" x14ac:dyDescent="0.2">
      <c r="A180" s="186" t="s">
        <v>4</v>
      </c>
      <c r="B180" s="62" t="s">
        <v>55</v>
      </c>
      <c r="C180" s="215">
        <v>642193.11184000003</v>
      </c>
      <c r="D180" s="215">
        <v>648870.04159000004</v>
      </c>
      <c r="E180" s="184">
        <f t="shared" si="14"/>
        <v>1.0103970746912394</v>
      </c>
      <c r="F180" s="59"/>
      <c r="G180" s="60"/>
    </row>
    <row r="181" spans="1:7" ht="18" customHeight="1" x14ac:dyDescent="0.2">
      <c r="A181" s="186" t="s">
        <v>5</v>
      </c>
      <c r="B181" s="62" t="s">
        <v>73</v>
      </c>
      <c r="C181" s="215">
        <v>100380.22771000001</v>
      </c>
      <c r="D181" s="215">
        <v>101581.97336</v>
      </c>
      <c r="E181" s="184">
        <f t="shared" si="14"/>
        <v>1.0119719358823518</v>
      </c>
      <c r="F181" s="59"/>
      <c r="G181" s="60"/>
    </row>
    <row r="182" spans="1:7" ht="18" customHeight="1" x14ac:dyDescent="0.2">
      <c r="A182" s="186" t="s">
        <v>6</v>
      </c>
      <c r="B182" s="62" t="s">
        <v>56</v>
      </c>
      <c r="C182" s="215">
        <v>259.54534000000001</v>
      </c>
      <c r="D182" s="215">
        <v>811.16372999999999</v>
      </c>
      <c r="E182" s="184">
        <f t="shared" si="14"/>
        <v>3.1253257330684496</v>
      </c>
      <c r="F182" s="59"/>
      <c r="G182" s="60"/>
    </row>
    <row r="183" spans="1:7" ht="18" customHeight="1" x14ac:dyDescent="0.2">
      <c r="A183" s="186" t="s">
        <v>7</v>
      </c>
      <c r="B183" s="62" t="s">
        <v>74</v>
      </c>
      <c r="C183" s="215">
        <v>13352.595139999999</v>
      </c>
      <c r="D183" s="215">
        <v>22555.752690000001</v>
      </c>
      <c r="E183" s="184">
        <f t="shared" si="14"/>
        <v>1.6892411140685573</v>
      </c>
      <c r="F183" s="59"/>
      <c r="G183" s="60"/>
    </row>
    <row r="184" spans="1:7" ht="18" customHeight="1" x14ac:dyDescent="0.2">
      <c r="A184" s="186" t="s">
        <v>8</v>
      </c>
      <c r="B184" s="62" t="s">
        <v>57</v>
      </c>
      <c r="C184" s="215">
        <v>2374.4378000000002</v>
      </c>
      <c r="D184" s="215">
        <v>2543.0088599999999</v>
      </c>
      <c r="E184" s="184">
        <f t="shared" si="14"/>
        <v>1.0709940938440248</v>
      </c>
      <c r="F184" s="59"/>
      <c r="G184" s="60"/>
    </row>
    <row r="185" spans="1:7" ht="18" customHeight="1" x14ac:dyDescent="0.2">
      <c r="A185" s="186" t="s">
        <v>9</v>
      </c>
      <c r="B185" s="62" t="s">
        <v>83</v>
      </c>
      <c r="C185" s="215">
        <v>1998123.9643000001</v>
      </c>
      <c r="D185" s="215">
        <v>2046301.4336000001</v>
      </c>
      <c r="E185" s="184">
        <f t="shared" si="14"/>
        <v>1.024111351528121</v>
      </c>
      <c r="F185" s="59"/>
      <c r="G185" s="60"/>
    </row>
    <row r="186" spans="1:7" ht="18" customHeight="1" x14ac:dyDescent="0.2">
      <c r="A186" s="186" t="s">
        <v>10</v>
      </c>
      <c r="B186" s="62" t="s">
        <v>58</v>
      </c>
      <c r="C186" s="215">
        <v>32001.033169999999</v>
      </c>
      <c r="D186" s="215">
        <v>40843.851020000002</v>
      </c>
      <c r="E186" s="184">
        <f t="shared" si="14"/>
        <v>1.276329136094577</v>
      </c>
      <c r="F186" s="59"/>
      <c r="G186" s="60"/>
    </row>
    <row r="187" spans="1:7" ht="18" customHeight="1" x14ac:dyDescent="0.2">
      <c r="A187" s="186" t="s">
        <v>11</v>
      </c>
      <c r="B187" s="62" t="s">
        <v>59</v>
      </c>
      <c r="C187" s="215">
        <v>62574.934639999999</v>
      </c>
      <c r="D187" s="215">
        <v>74120.50533</v>
      </c>
      <c r="E187" s="184">
        <f t="shared" si="14"/>
        <v>1.1845079144936044</v>
      </c>
      <c r="F187" s="59"/>
      <c r="G187" s="60"/>
    </row>
    <row r="188" spans="1:7" ht="18" customHeight="1" x14ac:dyDescent="0.2">
      <c r="A188" s="186" t="s">
        <v>12</v>
      </c>
      <c r="B188" s="62" t="s">
        <v>84</v>
      </c>
      <c r="C188" s="215">
        <v>735873.63762000005</v>
      </c>
      <c r="D188" s="215">
        <v>315552.00910000002</v>
      </c>
      <c r="E188" s="184">
        <f t="shared" si="14"/>
        <v>0.42881276481186958</v>
      </c>
      <c r="F188" s="59"/>
      <c r="G188" s="60"/>
    </row>
    <row r="189" spans="1:7" ht="18" customHeight="1" x14ac:dyDescent="0.2">
      <c r="A189" s="186" t="s">
        <v>13</v>
      </c>
      <c r="B189" s="62" t="s">
        <v>60</v>
      </c>
      <c r="C189" s="215">
        <v>223091.10430000001</v>
      </c>
      <c r="D189" s="215">
        <v>204638.76238999999</v>
      </c>
      <c r="E189" s="184">
        <f t="shared" si="14"/>
        <v>0.91728786332427503</v>
      </c>
      <c r="F189" s="59"/>
      <c r="G189" s="60"/>
    </row>
    <row r="190" spans="1:7" ht="18" customHeight="1" x14ac:dyDescent="0.2">
      <c r="A190" s="186" t="s">
        <v>14</v>
      </c>
      <c r="B190" s="62" t="s">
        <v>85</v>
      </c>
      <c r="C190" s="215">
        <v>33346.717040000003</v>
      </c>
      <c r="D190" s="215">
        <v>36685.758560000002</v>
      </c>
      <c r="E190" s="184">
        <f t="shared" si="14"/>
        <v>1.1001310418652235</v>
      </c>
      <c r="F190" s="59"/>
      <c r="G190" s="60"/>
    </row>
    <row r="191" spans="1:7" ht="18" customHeight="1" x14ac:dyDescent="0.2">
      <c r="A191" s="186" t="s">
        <v>15</v>
      </c>
      <c r="B191" s="62" t="s">
        <v>61</v>
      </c>
      <c r="C191" s="215">
        <v>403315.34117999999</v>
      </c>
      <c r="D191" s="215">
        <v>389767.02067</v>
      </c>
      <c r="E191" s="184">
        <f t="shared" si="14"/>
        <v>0.96640762419212478</v>
      </c>
      <c r="F191" s="59"/>
      <c r="G191" s="60"/>
    </row>
    <row r="192" spans="1:7" ht="18" customHeight="1" x14ac:dyDescent="0.2">
      <c r="A192" s="186" t="s">
        <v>16</v>
      </c>
      <c r="B192" s="62" t="s">
        <v>62</v>
      </c>
      <c r="C192" s="215">
        <v>12231.75295</v>
      </c>
      <c r="D192" s="215">
        <v>20477.527719999998</v>
      </c>
      <c r="E192" s="184">
        <f t="shared" si="14"/>
        <v>1.6741286227498569</v>
      </c>
      <c r="F192" s="59"/>
      <c r="G192" s="60"/>
    </row>
    <row r="193" spans="1:7" ht="18" customHeight="1" x14ac:dyDescent="0.2">
      <c r="A193" s="186" t="s">
        <v>17</v>
      </c>
      <c r="B193" s="62" t="s">
        <v>63</v>
      </c>
      <c r="C193" s="215">
        <v>202550.67191999999</v>
      </c>
      <c r="D193" s="215">
        <v>216969.44938999999</v>
      </c>
      <c r="E193" s="184">
        <f t="shared" si="14"/>
        <v>1.0711860263573694</v>
      </c>
      <c r="F193" s="59"/>
      <c r="G193" s="60"/>
    </row>
    <row r="194" spans="1:7" ht="18" customHeight="1" x14ac:dyDescent="0.2">
      <c r="A194" s="186" t="s">
        <v>18</v>
      </c>
      <c r="B194" s="62" t="s">
        <v>98</v>
      </c>
      <c r="C194" s="215">
        <v>0</v>
      </c>
      <c r="D194" s="215">
        <v>4.5605700000000002</v>
      </c>
      <c r="E194" s="184" t="str">
        <f t="shared" si="14"/>
        <v>X</v>
      </c>
      <c r="F194" s="59"/>
      <c r="G194" s="60"/>
    </row>
    <row r="195" spans="1:7" ht="18" customHeight="1" x14ac:dyDescent="0.2">
      <c r="A195" s="186" t="s">
        <v>19</v>
      </c>
      <c r="B195" s="62" t="s">
        <v>326</v>
      </c>
      <c r="C195" s="283" t="s">
        <v>33</v>
      </c>
      <c r="D195" s="215">
        <v>0</v>
      </c>
      <c r="E195" s="184" t="e">
        <f t="shared" si="14"/>
        <v>#VALUE!</v>
      </c>
      <c r="F195" s="59"/>
      <c r="G195" s="60"/>
    </row>
    <row r="196" spans="1:7" ht="18" customHeight="1" x14ac:dyDescent="0.2">
      <c r="A196" s="186" t="s">
        <v>20</v>
      </c>
      <c r="B196" s="62" t="s">
        <v>64</v>
      </c>
      <c r="C196" s="215">
        <v>1806.70757</v>
      </c>
      <c r="D196" s="215">
        <v>422.24529000000001</v>
      </c>
      <c r="E196" s="184">
        <f t="shared" si="14"/>
        <v>0.23370981392412055</v>
      </c>
      <c r="F196" s="59"/>
      <c r="G196" s="60"/>
    </row>
    <row r="197" spans="1:7" ht="18" customHeight="1" x14ac:dyDescent="0.2">
      <c r="A197" s="186" t="s">
        <v>22</v>
      </c>
      <c r="B197" s="62" t="s">
        <v>99</v>
      </c>
      <c r="C197" s="215">
        <v>1995.8557699999999</v>
      </c>
      <c r="D197" s="215">
        <v>5362.0990899999997</v>
      </c>
      <c r="E197" s="184">
        <f t="shared" si="14"/>
        <v>2.6866165233973796</v>
      </c>
      <c r="F197" s="59"/>
      <c r="G197" s="60"/>
    </row>
    <row r="198" spans="1:7" ht="18" customHeight="1" x14ac:dyDescent="0.2">
      <c r="A198" s="186" t="s">
        <v>23</v>
      </c>
      <c r="B198" s="62" t="s">
        <v>86</v>
      </c>
      <c r="C198" s="215">
        <v>27012.48717</v>
      </c>
      <c r="D198" s="215">
        <v>29415.19052</v>
      </c>
      <c r="E198" s="184">
        <f t="shared" si="14"/>
        <v>1.0889478756576121</v>
      </c>
      <c r="F198" s="59"/>
      <c r="G198" s="60"/>
    </row>
    <row r="199" spans="1:7" ht="18" customHeight="1" x14ac:dyDescent="0.2">
      <c r="A199" s="186" t="s">
        <v>24</v>
      </c>
      <c r="B199" s="62" t="s">
        <v>105</v>
      </c>
      <c r="C199" s="283" t="s">
        <v>33</v>
      </c>
      <c r="D199" s="215">
        <v>2722.8419100000001</v>
      </c>
      <c r="E199" s="184" t="e">
        <f t="shared" si="14"/>
        <v>#VALUE!</v>
      </c>
      <c r="F199" s="59"/>
      <c r="G199" s="60"/>
    </row>
    <row r="200" spans="1:7" ht="18" customHeight="1" x14ac:dyDescent="0.2">
      <c r="A200" s="186" t="s">
        <v>25</v>
      </c>
      <c r="B200" s="62" t="s">
        <v>65</v>
      </c>
      <c r="C200" s="215">
        <v>179326.24567</v>
      </c>
      <c r="D200" s="215">
        <v>136411.49591</v>
      </c>
      <c r="E200" s="184">
        <f t="shared" si="14"/>
        <v>0.76068896329334501</v>
      </c>
      <c r="F200" s="59"/>
      <c r="G200" s="60"/>
    </row>
    <row r="201" spans="1:7" ht="18" customHeight="1" x14ac:dyDescent="0.2">
      <c r="A201" s="186" t="s">
        <v>26</v>
      </c>
      <c r="B201" s="62" t="s">
        <v>66</v>
      </c>
      <c r="C201" s="215">
        <v>6110245.1732000001</v>
      </c>
      <c r="D201" s="215">
        <v>6699561.3519599997</v>
      </c>
      <c r="E201" s="184">
        <f t="shared" si="14"/>
        <v>1.0964472229927509</v>
      </c>
      <c r="F201" s="59"/>
      <c r="G201" s="60"/>
    </row>
    <row r="202" spans="1:7" ht="18" customHeight="1" x14ac:dyDescent="0.2">
      <c r="A202" s="186" t="s">
        <v>27</v>
      </c>
      <c r="B202" s="62" t="s">
        <v>100</v>
      </c>
      <c r="C202" s="215">
        <v>250.15978000000001</v>
      </c>
      <c r="D202" s="215">
        <v>5021.6439899999996</v>
      </c>
      <c r="E202" s="184">
        <f t="shared" si="14"/>
        <v>20.073746427183455</v>
      </c>
      <c r="F202" s="59"/>
      <c r="G202" s="60"/>
    </row>
    <row r="203" spans="1:7" ht="18" customHeight="1" x14ac:dyDescent="0.2">
      <c r="A203" s="186" t="s">
        <v>28</v>
      </c>
      <c r="B203" s="62" t="s">
        <v>327</v>
      </c>
      <c r="C203" s="215">
        <v>25603.048439999999</v>
      </c>
      <c r="D203" s="215">
        <v>28056.599409999999</v>
      </c>
      <c r="E203" s="184">
        <f t="shared" si="14"/>
        <v>1.0958304233087643</v>
      </c>
      <c r="F203" s="59"/>
      <c r="G203" s="60"/>
    </row>
    <row r="204" spans="1:7" ht="18" customHeight="1" x14ac:dyDescent="0.2">
      <c r="A204" s="186" t="s">
        <v>29</v>
      </c>
      <c r="B204" s="62" t="s">
        <v>67</v>
      </c>
      <c r="C204" s="215">
        <v>25764.813529999999</v>
      </c>
      <c r="D204" s="215">
        <v>25002.307379999998</v>
      </c>
      <c r="E204" s="184">
        <f t="shared" si="14"/>
        <v>0.97040513609337187</v>
      </c>
      <c r="F204" s="59"/>
      <c r="G204" s="60"/>
    </row>
    <row r="205" spans="1:7" ht="18" customHeight="1" x14ac:dyDescent="0.2">
      <c r="A205" s="186" t="s">
        <v>30</v>
      </c>
      <c r="B205" s="62" t="s">
        <v>75</v>
      </c>
      <c r="C205" s="215">
        <v>220631.47602</v>
      </c>
      <c r="D205" s="215">
        <v>211418.30540000001</v>
      </c>
      <c r="E205" s="184">
        <f t="shared" si="14"/>
        <v>0.95824181215573778</v>
      </c>
      <c r="F205" s="59"/>
      <c r="G205" s="60"/>
    </row>
    <row r="206" spans="1:7" ht="18" customHeight="1" x14ac:dyDescent="0.2">
      <c r="A206" s="186" t="s">
        <v>31</v>
      </c>
      <c r="B206" s="62" t="s">
        <v>76</v>
      </c>
      <c r="C206" s="215">
        <v>87188.659280000007</v>
      </c>
      <c r="D206" s="215">
        <v>80822.57041</v>
      </c>
      <c r="E206" s="184">
        <f t="shared" si="14"/>
        <v>0.92698489777717785</v>
      </c>
      <c r="F206" s="59"/>
      <c r="G206" s="60"/>
    </row>
    <row r="207" spans="1:7" ht="18" customHeight="1" x14ac:dyDescent="0.2">
      <c r="A207" s="186" t="s">
        <v>101</v>
      </c>
      <c r="B207" s="62" t="s">
        <v>68</v>
      </c>
      <c r="C207" s="215">
        <v>379041.18414999999</v>
      </c>
      <c r="D207" s="215">
        <v>395392.79599999997</v>
      </c>
      <c r="E207" s="184">
        <f t="shared" si="14"/>
        <v>1.0431394068342956</v>
      </c>
      <c r="F207" s="59"/>
      <c r="G207" s="60"/>
    </row>
    <row r="208" spans="1:7" ht="18" customHeight="1" x14ac:dyDescent="0.2">
      <c r="A208" s="186" t="s">
        <v>102</v>
      </c>
      <c r="B208" s="62" t="s">
        <v>69</v>
      </c>
      <c r="C208" s="215">
        <v>2078096.03064</v>
      </c>
      <c r="D208" s="215">
        <v>2311308.5556399999</v>
      </c>
      <c r="E208" s="184">
        <f t="shared" si="14"/>
        <v>1.1122241328415301</v>
      </c>
      <c r="F208" s="59"/>
      <c r="G208" s="60"/>
    </row>
    <row r="209" spans="1:9" ht="18" customHeight="1" thickBot="1" x14ac:dyDescent="0.25">
      <c r="A209" s="186" t="s">
        <v>104</v>
      </c>
      <c r="B209" s="62" t="s">
        <v>70</v>
      </c>
      <c r="C209" s="215">
        <v>19676.936430000002</v>
      </c>
      <c r="D209" s="215">
        <v>26366.729650000001</v>
      </c>
      <c r="E209" s="184">
        <f t="shared" si="14"/>
        <v>1.3399814419179885</v>
      </c>
      <c r="F209" s="59"/>
      <c r="G209" s="60"/>
    </row>
    <row r="210" spans="1:9" s="103" customFormat="1" ht="18" customHeight="1" thickBot="1" x14ac:dyDescent="0.25">
      <c r="A210" s="229"/>
      <c r="B210" s="65" t="s">
        <v>164</v>
      </c>
      <c r="C210" s="61">
        <f>SUM(C176:C209)</f>
        <v>15158781.141499996</v>
      </c>
      <c r="D210" s="61">
        <f>SUM(D176:D209)</f>
        <v>15833390.801079998</v>
      </c>
      <c r="E210" s="185">
        <f>+D210/C210</f>
        <v>1.0445028959309355</v>
      </c>
      <c r="F210" s="59"/>
      <c r="G210" s="60"/>
    </row>
    <row r="211" spans="1:9" ht="15" x14ac:dyDescent="0.2">
      <c r="A211" s="278"/>
      <c r="B211" s="258"/>
      <c r="C211" s="230"/>
      <c r="D211" s="230"/>
      <c r="E211" s="60"/>
      <c r="I211" s="102"/>
    </row>
    <row r="212" spans="1:9" ht="15" x14ac:dyDescent="0.2">
      <c r="A212" s="278"/>
      <c r="B212" s="258"/>
      <c r="C212" s="60"/>
      <c r="D212" s="60"/>
      <c r="E212" s="56"/>
      <c r="I212" s="102"/>
    </row>
    <row r="213" spans="1:9" ht="15" x14ac:dyDescent="0.2">
      <c r="A213" s="278"/>
      <c r="B213" s="258"/>
      <c r="C213" s="279"/>
      <c r="D213" s="279"/>
      <c r="E213" s="56"/>
      <c r="I213" s="102"/>
    </row>
    <row r="214" spans="1:9" ht="15" x14ac:dyDescent="0.2">
      <c r="A214" s="278"/>
      <c r="C214" s="280"/>
      <c r="E214" s="56"/>
      <c r="I214" s="102"/>
    </row>
    <row r="215" spans="1:9" ht="15" x14ac:dyDescent="0.2">
      <c r="A215" s="278"/>
      <c r="C215" s="102"/>
      <c r="D215" s="102"/>
      <c r="E215" s="56"/>
      <c r="I215" s="102"/>
    </row>
    <row r="216" spans="1:9" x14ac:dyDescent="0.2">
      <c r="C216" s="102"/>
      <c r="D216" s="102"/>
      <c r="I216" s="102"/>
    </row>
    <row r="217" spans="1:9" x14ac:dyDescent="0.2">
      <c r="C217" s="102"/>
      <c r="D217" s="102"/>
    </row>
    <row r="230" spans="8:9" x14ac:dyDescent="0.2">
      <c r="H230" s="50"/>
    </row>
    <row r="231" spans="8:9" x14ac:dyDescent="0.2">
      <c r="H231" s="50"/>
      <c r="I231" s="281"/>
    </row>
    <row r="232" spans="8:9" x14ac:dyDescent="0.2">
      <c r="H232" s="50"/>
      <c r="I232" s="281"/>
    </row>
    <row r="233" spans="8:9" x14ac:dyDescent="0.2">
      <c r="H233" s="50"/>
      <c r="I233" s="281"/>
    </row>
    <row r="234" spans="8:9" x14ac:dyDescent="0.2">
      <c r="H234" s="50"/>
      <c r="I234" s="281"/>
    </row>
    <row r="235" spans="8:9" x14ac:dyDescent="0.2">
      <c r="H235" s="50"/>
      <c r="I235" s="281"/>
    </row>
    <row r="236" spans="8:9" x14ac:dyDescent="0.2">
      <c r="H236" s="50"/>
      <c r="I236" s="281"/>
    </row>
    <row r="237" spans="8:9" x14ac:dyDescent="0.2">
      <c r="H237" s="50"/>
      <c r="I237" s="281"/>
    </row>
    <row r="238" spans="8:9" x14ac:dyDescent="0.2">
      <c r="H238" s="50"/>
      <c r="I238" s="281"/>
    </row>
    <row r="239" spans="8:9" x14ac:dyDescent="0.2">
      <c r="H239" s="50"/>
      <c r="I239" s="281"/>
    </row>
    <row r="240" spans="8:9" x14ac:dyDescent="0.2">
      <c r="H240" s="282"/>
      <c r="I240" s="281"/>
    </row>
    <row r="241" spans="3:9" x14ac:dyDescent="0.2">
      <c r="H241" s="50"/>
      <c r="I241" s="281"/>
    </row>
    <row r="242" spans="3:9" x14ac:dyDescent="0.2">
      <c r="H242" s="50"/>
      <c r="I242" s="281"/>
    </row>
    <row r="243" spans="3:9" x14ac:dyDescent="0.2">
      <c r="H243" s="50"/>
      <c r="I243" s="281"/>
    </row>
    <row r="244" spans="3:9" x14ac:dyDescent="0.2">
      <c r="H244" s="50"/>
      <c r="I244" s="281"/>
    </row>
    <row r="245" spans="3:9" x14ac:dyDescent="0.2">
      <c r="H245" s="50"/>
      <c r="I245" s="281"/>
    </row>
    <row r="246" spans="3:9" x14ac:dyDescent="0.2">
      <c r="H246" s="50"/>
      <c r="I246" s="281"/>
    </row>
    <row r="247" spans="3:9" x14ac:dyDescent="0.2">
      <c r="H247" s="50"/>
      <c r="I247" s="281"/>
    </row>
    <row r="248" spans="3:9" x14ac:dyDescent="0.2">
      <c r="H248" s="50"/>
      <c r="I248" s="281"/>
    </row>
    <row r="249" spans="3:9" x14ac:dyDescent="0.2">
      <c r="H249" s="50"/>
      <c r="I249" s="281"/>
    </row>
    <row r="250" spans="3:9" x14ac:dyDescent="0.2">
      <c r="H250" s="50"/>
      <c r="I250" s="281"/>
    </row>
    <row r="251" spans="3:9" x14ac:dyDescent="0.2">
      <c r="C251" s="280"/>
      <c r="H251" s="50"/>
      <c r="I251" s="281"/>
    </row>
    <row r="252" spans="3:9" x14ac:dyDescent="0.2">
      <c r="C252" s="102"/>
      <c r="D252" s="102"/>
      <c r="H252" s="50"/>
      <c r="I252" s="281"/>
    </row>
    <row r="253" spans="3:9" x14ac:dyDescent="0.2">
      <c r="C253" s="102"/>
      <c r="D253" s="102"/>
      <c r="H253" s="50"/>
      <c r="I253" s="281"/>
    </row>
    <row r="254" spans="3:9" x14ac:dyDescent="0.2">
      <c r="C254" s="102"/>
      <c r="D254" s="102"/>
      <c r="H254" s="50"/>
      <c r="I254" s="281"/>
    </row>
    <row r="255" spans="3:9" x14ac:dyDescent="0.2">
      <c r="C255" s="102"/>
      <c r="D255" s="102"/>
      <c r="H255" s="50"/>
      <c r="I255" s="281"/>
    </row>
    <row r="256" spans="3:9" x14ac:dyDescent="0.2">
      <c r="C256" s="102"/>
      <c r="D256" s="102"/>
      <c r="H256" s="50"/>
      <c r="I256" s="281"/>
    </row>
    <row r="257" spans="3:9" x14ac:dyDescent="0.2">
      <c r="C257" s="102"/>
      <c r="D257" s="102"/>
      <c r="H257" s="50"/>
      <c r="I257" s="281"/>
    </row>
    <row r="258" spans="3:9" x14ac:dyDescent="0.2">
      <c r="H258" s="50"/>
      <c r="I258" s="281"/>
    </row>
    <row r="260" spans="3:9" x14ac:dyDescent="0.2">
      <c r="I260" s="102"/>
    </row>
    <row r="295" spans="3:4" x14ac:dyDescent="0.2">
      <c r="C295" s="280"/>
    </row>
    <row r="296" spans="3:4" x14ac:dyDescent="0.2">
      <c r="C296" s="102"/>
      <c r="D296" s="102"/>
    </row>
    <row r="297" spans="3:4" x14ac:dyDescent="0.2">
      <c r="C297" s="102"/>
      <c r="D297" s="102"/>
    </row>
    <row r="298" spans="3:4" x14ac:dyDescent="0.2">
      <c r="C298" s="102"/>
      <c r="D298" s="102"/>
    </row>
    <row r="299" spans="3:4" x14ac:dyDescent="0.2">
      <c r="C299" s="102"/>
      <c r="D299" s="102"/>
    </row>
    <row r="300" spans="3:4" x14ac:dyDescent="0.2">
      <c r="C300" s="102"/>
      <c r="D300" s="102"/>
    </row>
    <row r="301" spans="3:4" x14ac:dyDescent="0.2">
      <c r="C301" s="102"/>
      <c r="D301" s="102"/>
    </row>
    <row r="302" spans="3:4" x14ac:dyDescent="0.2">
      <c r="C302" s="102"/>
      <c r="D302" s="102"/>
    </row>
    <row r="303" spans="3:4" x14ac:dyDescent="0.2">
      <c r="C303" s="102"/>
      <c r="D303" s="102"/>
    </row>
    <row r="304" spans="3:4" x14ac:dyDescent="0.2">
      <c r="C304" s="102"/>
      <c r="D304" s="102"/>
    </row>
    <row r="305" spans="3:4" x14ac:dyDescent="0.2">
      <c r="C305" s="102"/>
      <c r="D305" s="102"/>
    </row>
    <row r="306" spans="3:4" x14ac:dyDescent="0.2">
      <c r="C306" s="102"/>
      <c r="D306" s="102"/>
    </row>
    <row r="307" spans="3:4" x14ac:dyDescent="0.2">
      <c r="C307" s="102"/>
      <c r="D307" s="102"/>
    </row>
    <row r="308" spans="3:4" x14ac:dyDescent="0.2">
      <c r="C308" s="102"/>
      <c r="D308" s="102"/>
    </row>
    <row r="309" spans="3:4" x14ac:dyDescent="0.2">
      <c r="C309" s="102"/>
      <c r="D309" s="102"/>
    </row>
    <row r="310" spans="3:4" x14ac:dyDescent="0.2">
      <c r="C310" s="102"/>
      <c r="D310" s="102"/>
    </row>
    <row r="311" spans="3:4" x14ac:dyDescent="0.2">
      <c r="C311" s="102"/>
      <c r="D311" s="102"/>
    </row>
    <row r="312" spans="3:4" x14ac:dyDescent="0.2">
      <c r="C312" s="102"/>
      <c r="D312" s="102"/>
    </row>
    <row r="313" spans="3:4" x14ac:dyDescent="0.2">
      <c r="C313" s="102"/>
      <c r="D313" s="102"/>
    </row>
    <row r="314" spans="3:4" x14ac:dyDescent="0.2">
      <c r="C314" s="102"/>
      <c r="D314" s="102"/>
    </row>
    <row r="317" spans="3:4" ht="12" customHeight="1" x14ac:dyDescent="0.2"/>
  </sheetData>
  <sortState ref="B183:E211">
    <sortCondition ref="B183"/>
  </sortState>
  <mergeCells count="17">
    <mergeCell ref="C174:D174"/>
    <mergeCell ref="F85:G86"/>
    <mergeCell ref="F102:G103"/>
    <mergeCell ref="E102:E103"/>
    <mergeCell ref="C102:D103"/>
    <mergeCell ref="C140:D140"/>
    <mergeCell ref="C132:D132"/>
    <mergeCell ref="A172:E172"/>
    <mergeCell ref="A2:E2"/>
    <mergeCell ref="A10:E10"/>
    <mergeCell ref="A130:E130"/>
    <mergeCell ref="A138:E138"/>
    <mergeCell ref="C85:D86"/>
    <mergeCell ref="E85:E86"/>
    <mergeCell ref="A43:E43"/>
    <mergeCell ref="A83:F83"/>
    <mergeCell ref="A100:G100"/>
  </mergeCells>
  <phoneticPr fontId="0" type="noConversion"/>
  <conditionalFormatting sqref="C212:D212 C137:D137 C171:D171 J106:J127 L106:L127 J89:J97 L89:L97 G6:G80 G134:G210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45" fitToHeight="10" orientation="portrait" r:id="rId1"/>
  <headerFooter alignWithMargins="0">
    <oddHeader>&amp;C&amp;A</oddHeader>
  </headerFooter>
  <rowBreaks count="3" manualBreakCount="3">
    <brk id="82" max="4" man="1"/>
    <brk id="128" max="4" man="1"/>
    <brk id="17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2:G257"/>
  <sheetViews>
    <sheetView zoomScale="85" zoomScaleNormal="85" zoomScaleSheetLayoutView="80" workbookViewId="0">
      <selection activeCell="A2" sqref="A2:E2"/>
    </sheetView>
  </sheetViews>
  <sheetFormatPr defaultRowHeight="14.25" x14ac:dyDescent="0.2"/>
  <cols>
    <col min="1" max="1" width="6" style="101" customWidth="1"/>
    <col min="2" max="2" width="31.42578125" style="293" customWidth="1"/>
    <col min="3" max="3" width="19.28515625" style="62" customWidth="1"/>
    <col min="4" max="4" width="18.85546875" style="62" customWidth="1"/>
    <col min="5" max="5" width="12.5703125" style="62" customWidth="1"/>
    <col min="6" max="6" width="2.42578125" style="62" customWidth="1"/>
    <col min="7" max="16384" width="9.140625" style="62"/>
  </cols>
  <sheetData>
    <row r="2" spans="1:7" s="286" customFormat="1" ht="18" customHeight="1" x14ac:dyDescent="0.2">
      <c r="A2" s="581" t="s">
        <v>211</v>
      </c>
      <c r="B2" s="581"/>
      <c r="C2" s="581"/>
      <c r="D2" s="581"/>
      <c r="E2" s="581"/>
      <c r="F2" s="285"/>
    </row>
    <row r="3" spans="1:7" s="286" customFormat="1" ht="18" customHeight="1" thickBot="1" x14ac:dyDescent="0.25">
      <c r="A3" s="211"/>
      <c r="B3" s="211"/>
      <c r="C3" s="211"/>
      <c r="D3" s="211"/>
      <c r="E3" s="211"/>
      <c r="F3" s="285"/>
    </row>
    <row r="4" spans="1:7" s="293" customFormat="1" ht="18" customHeight="1" thickBot="1" x14ac:dyDescent="0.25">
      <c r="A4" s="287" t="s">
        <v>156</v>
      </c>
      <c r="B4" s="288" t="s">
        <v>157</v>
      </c>
      <c r="C4" s="289" t="s">
        <v>214</v>
      </c>
      <c r="D4" s="290"/>
      <c r="E4" s="291" t="s">
        <v>159</v>
      </c>
      <c r="F4" s="292"/>
    </row>
    <row r="5" spans="1:7" s="293" customFormat="1" ht="18" customHeight="1" thickBot="1" x14ac:dyDescent="0.25">
      <c r="A5" s="294"/>
      <c r="B5" s="295"/>
      <c r="C5" s="182" t="s">
        <v>97</v>
      </c>
      <c r="D5" s="182" t="s">
        <v>319</v>
      </c>
      <c r="E5" s="183" t="s">
        <v>322</v>
      </c>
    </row>
    <row r="6" spans="1:7" ht="18" customHeight="1" x14ac:dyDescent="0.2">
      <c r="A6" s="287" t="s">
        <v>0</v>
      </c>
      <c r="B6" s="296" t="s">
        <v>162</v>
      </c>
      <c r="C6" s="297">
        <f>+C41</f>
        <v>2929567.6428100006</v>
      </c>
      <c r="D6" s="297">
        <f t="shared" ref="D6" si="0">+D41</f>
        <v>3064343.6773299994</v>
      </c>
      <c r="E6" s="223">
        <f>+D6/C6</f>
        <v>1.0460054352562154</v>
      </c>
      <c r="F6" s="59"/>
      <c r="G6" s="60"/>
    </row>
    <row r="7" spans="1:7" ht="18" customHeight="1" thickBot="1" x14ac:dyDescent="0.25">
      <c r="A7" s="298" t="s">
        <v>1</v>
      </c>
      <c r="B7" s="299" t="s">
        <v>161</v>
      </c>
      <c r="C7" s="215">
        <f>+C81</f>
        <v>365664.30502000271</v>
      </c>
      <c r="D7" s="215">
        <f t="shared" ref="D7" si="1">+D81</f>
        <v>2078128.4216899995</v>
      </c>
      <c r="E7" s="225">
        <f>+D7/C7</f>
        <v>5.6831590974577653</v>
      </c>
      <c r="F7" s="59"/>
      <c r="G7" s="60"/>
    </row>
    <row r="8" spans="1:7" s="103" customFormat="1" ht="18" customHeight="1" thickBot="1" x14ac:dyDescent="0.25">
      <c r="A8" s="300"/>
      <c r="B8" s="301" t="s">
        <v>164</v>
      </c>
      <c r="C8" s="61">
        <f>SUM(C6:C7)</f>
        <v>3295231.9478300032</v>
      </c>
      <c r="D8" s="61">
        <f t="shared" ref="D8" si="2">SUM(D6:D7)</f>
        <v>5142472.0990199987</v>
      </c>
      <c r="E8" s="228">
        <f>+D8/C8</f>
        <v>1.5605797043836176</v>
      </c>
      <c r="F8" s="59"/>
      <c r="G8" s="60"/>
    </row>
    <row r="9" spans="1:7" ht="18" customHeight="1" x14ac:dyDescent="0.2">
      <c r="G9" s="60"/>
    </row>
    <row r="10" spans="1:7" s="303" customFormat="1" ht="18" customHeight="1" x14ac:dyDescent="0.2">
      <c r="A10" s="581" t="s">
        <v>212</v>
      </c>
      <c r="B10" s="581"/>
      <c r="C10" s="581"/>
      <c r="D10" s="581"/>
      <c r="E10" s="581"/>
      <c r="F10" s="302"/>
      <c r="G10" s="60"/>
    </row>
    <row r="11" spans="1:7" s="286" customFormat="1" ht="18" customHeight="1" thickBot="1" x14ac:dyDescent="0.25">
      <c r="A11" s="211"/>
      <c r="B11" s="211"/>
      <c r="C11" s="211"/>
      <c r="D11" s="211"/>
      <c r="E11" s="211"/>
      <c r="F11" s="285"/>
      <c r="G11" s="60"/>
    </row>
    <row r="12" spans="1:7" s="293" customFormat="1" ht="18" customHeight="1" thickBot="1" x14ac:dyDescent="0.25">
      <c r="A12" s="287" t="s">
        <v>156</v>
      </c>
      <c r="B12" s="288" t="s">
        <v>160</v>
      </c>
      <c r="C12" s="289" t="s">
        <v>214</v>
      </c>
      <c r="D12" s="290"/>
      <c r="E12" s="220" t="s">
        <v>159</v>
      </c>
      <c r="F12" s="292"/>
      <c r="G12" s="60"/>
    </row>
    <row r="13" spans="1:7" s="293" customFormat="1" ht="18" customHeight="1" thickBot="1" x14ac:dyDescent="0.25">
      <c r="A13" s="304"/>
      <c r="B13" s="304"/>
      <c r="C13" s="182" t="s">
        <v>97</v>
      </c>
      <c r="D13" s="182" t="s">
        <v>319</v>
      </c>
      <c r="E13" s="183" t="s">
        <v>322</v>
      </c>
      <c r="G13" s="60"/>
    </row>
    <row r="14" spans="1:7" s="293" customFormat="1" ht="18" customHeight="1" x14ac:dyDescent="0.2">
      <c r="A14" s="25" t="s">
        <v>0</v>
      </c>
      <c r="B14" s="62" t="s">
        <v>41</v>
      </c>
      <c r="C14" s="284">
        <v>-2657.9474599999999</v>
      </c>
      <c r="D14" s="284">
        <v>-5658.2262700000001</v>
      </c>
      <c r="E14" s="184">
        <f>+D14/C14</f>
        <v>2.1287953788221232</v>
      </c>
      <c r="F14" s="59"/>
      <c r="G14" s="60"/>
    </row>
    <row r="15" spans="1:7" ht="18" customHeight="1" x14ac:dyDescent="0.2">
      <c r="A15" s="186" t="s">
        <v>1</v>
      </c>
      <c r="B15" s="62" t="s">
        <v>77</v>
      </c>
      <c r="C15" s="284">
        <v>52683.9925699999</v>
      </c>
      <c r="D15" s="284">
        <v>80543.882159999906</v>
      </c>
      <c r="E15" s="184">
        <f t="shared" ref="E15:E41" si="3">+IF(C15=0,"X",D15/C15)</f>
        <v>1.5288112808265863</v>
      </c>
      <c r="F15" s="59"/>
      <c r="G15" s="60"/>
    </row>
    <row r="16" spans="1:7" ht="18" customHeight="1" x14ac:dyDescent="0.2">
      <c r="A16" s="186" t="s">
        <v>2</v>
      </c>
      <c r="B16" s="62" t="s">
        <v>92</v>
      </c>
      <c r="C16" s="284">
        <v>569144.15005000005</v>
      </c>
      <c r="D16" s="284">
        <v>630119.03137999994</v>
      </c>
      <c r="E16" s="184">
        <f t="shared" si="3"/>
        <v>1.1071343372757907</v>
      </c>
      <c r="F16" s="59"/>
      <c r="G16" s="60"/>
    </row>
    <row r="17" spans="1:7" ht="18" customHeight="1" x14ac:dyDescent="0.2">
      <c r="A17" s="186" t="s">
        <v>3</v>
      </c>
      <c r="B17" s="62" t="s">
        <v>42</v>
      </c>
      <c r="C17" s="284">
        <v>-43333.429030000298</v>
      </c>
      <c r="D17" s="284">
        <v>-119497.56341</v>
      </c>
      <c r="E17" s="184" t="s">
        <v>33</v>
      </c>
      <c r="F17" s="59"/>
      <c r="G17" s="60"/>
    </row>
    <row r="18" spans="1:7" ht="18" customHeight="1" x14ac:dyDescent="0.2">
      <c r="A18" s="186" t="s">
        <v>4</v>
      </c>
      <c r="B18" s="62" t="s">
        <v>323</v>
      </c>
      <c r="C18" s="284">
        <v>51823.635840000003</v>
      </c>
      <c r="D18" s="284">
        <v>67755.44124</v>
      </c>
      <c r="E18" s="184">
        <f t="shared" si="3"/>
        <v>1.3074235364185516</v>
      </c>
      <c r="F18" s="59"/>
      <c r="G18" s="60"/>
    </row>
    <row r="19" spans="1:7" ht="18" customHeight="1" x14ac:dyDescent="0.2">
      <c r="A19" s="186" t="s">
        <v>5</v>
      </c>
      <c r="B19" s="62" t="s">
        <v>43</v>
      </c>
      <c r="C19" s="284">
        <v>13420.88659</v>
      </c>
      <c r="D19" s="284">
        <v>15671.56892</v>
      </c>
      <c r="E19" s="184">
        <f t="shared" si="3"/>
        <v>1.1676999738360803</v>
      </c>
      <c r="F19" s="59"/>
      <c r="G19" s="60"/>
    </row>
    <row r="20" spans="1:7" ht="18" customHeight="1" x14ac:dyDescent="0.2">
      <c r="A20" s="186" t="s">
        <v>6</v>
      </c>
      <c r="B20" s="62" t="s">
        <v>44</v>
      </c>
      <c r="C20" s="284">
        <v>-20837.9532699999</v>
      </c>
      <c r="D20" s="284">
        <v>23278.8661299999</v>
      </c>
      <c r="E20" s="184" t="s">
        <v>33</v>
      </c>
      <c r="F20" s="59"/>
      <c r="G20" s="60"/>
    </row>
    <row r="21" spans="1:7" ht="18" customHeight="1" x14ac:dyDescent="0.2">
      <c r="A21" s="186" t="s">
        <v>7</v>
      </c>
      <c r="B21" s="62" t="s">
        <v>78</v>
      </c>
      <c r="C21" s="284">
        <v>5900.9953800000003</v>
      </c>
      <c r="D21" s="284">
        <v>6408.5464199999997</v>
      </c>
      <c r="E21" s="184">
        <f t="shared" si="3"/>
        <v>1.0860110892003443</v>
      </c>
      <c r="F21" s="59"/>
      <c r="G21" s="60"/>
    </row>
    <row r="22" spans="1:7" ht="18" customHeight="1" x14ac:dyDescent="0.2">
      <c r="A22" s="186" t="s">
        <v>8</v>
      </c>
      <c r="B22" s="62" t="s">
        <v>71</v>
      </c>
      <c r="C22" s="284">
        <v>28227.338530000001</v>
      </c>
      <c r="D22" s="284">
        <v>26914.413889999902</v>
      </c>
      <c r="E22" s="184">
        <f t="shared" si="3"/>
        <v>0.95348748028069585</v>
      </c>
      <c r="F22" s="59"/>
      <c r="G22" s="60"/>
    </row>
    <row r="23" spans="1:7" ht="18" customHeight="1" x14ac:dyDescent="0.2">
      <c r="A23" s="186" t="s">
        <v>9</v>
      </c>
      <c r="B23" s="62" t="s">
        <v>45</v>
      </c>
      <c r="C23" s="284">
        <v>28371.326580000601</v>
      </c>
      <c r="D23" s="284">
        <v>20143.1283700001</v>
      </c>
      <c r="E23" s="184">
        <f t="shared" si="3"/>
        <v>0.7099819006771193</v>
      </c>
      <c r="F23" s="59"/>
      <c r="G23" s="60"/>
    </row>
    <row r="24" spans="1:7" ht="18" customHeight="1" x14ac:dyDescent="0.2">
      <c r="A24" s="186" t="s">
        <v>10</v>
      </c>
      <c r="B24" s="62" t="s">
        <v>46</v>
      </c>
      <c r="C24" s="284">
        <v>105286.71311</v>
      </c>
      <c r="D24" s="284">
        <v>84365.299730000304</v>
      </c>
      <c r="E24" s="184">
        <f t="shared" si="3"/>
        <v>0.80129103889736109</v>
      </c>
      <c r="F24" s="59"/>
      <c r="G24" s="60"/>
    </row>
    <row r="25" spans="1:7" ht="18" customHeight="1" x14ac:dyDescent="0.2">
      <c r="A25" s="186" t="s">
        <v>11</v>
      </c>
      <c r="B25" s="62" t="s">
        <v>47</v>
      </c>
      <c r="C25" s="284">
        <v>-2377.3645499999998</v>
      </c>
      <c r="D25" s="284">
        <v>-1421.5352</v>
      </c>
      <c r="E25" s="184" t="s">
        <v>33</v>
      </c>
      <c r="F25" s="59"/>
      <c r="G25" s="60"/>
    </row>
    <row r="26" spans="1:7" ht="18" customHeight="1" x14ac:dyDescent="0.2">
      <c r="A26" s="186" t="s">
        <v>12</v>
      </c>
      <c r="B26" s="62" t="s">
        <v>36</v>
      </c>
      <c r="C26" s="284">
        <v>-2037.1603</v>
      </c>
      <c r="D26" s="284">
        <v>191.14148</v>
      </c>
      <c r="E26" s="184">
        <f>+D26/C26</f>
        <v>-9.3827412599784124E-2</v>
      </c>
      <c r="F26" s="59"/>
      <c r="G26" s="60"/>
    </row>
    <row r="27" spans="1:7" ht="18" customHeight="1" x14ac:dyDescent="0.2">
      <c r="A27" s="186" t="s">
        <v>13</v>
      </c>
      <c r="B27" s="62" t="s">
        <v>48</v>
      </c>
      <c r="C27" s="284">
        <v>148038.23754</v>
      </c>
      <c r="D27" s="284">
        <v>182482.51736</v>
      </c>
      <c r="E27" s="184">
        <f t="shared" si="3"/>
        <v>1.2326715069861132</v>
      </c>
      <c r="F27" s="59"/>
      <c r="G27" s="60"/>
    </row>
    <row r="28" spans="1:7" ht="18" customHeight="1" x14ac:dyDescent="0.2">
      <c r="A28" s="186" t="s">
        <v>14</v>
      </c>
      <c r="B28" s="62" t="s">
        <v>49</v>
      </c>
      <c r="C28" s="284">
        <v>177573.51363</v>
      </c>
      <c r="D28" s="284">
        <v>223665.79504999999</v>
      </c>
      <c r="E28" s="184">
        <f>+IF(C28=0,"X",D28/C28)</f>
        <v>1.2595673221629207</v>
      </c>
      <c r="F28" s="59"/>
      <c r="G28" s="60"/>
    </row>
    <row r="29" spans="1:7" ht="18" customHeight="1" x14ac:dyDescent="0.2">
      <c r="A29" s="186" t="s">
        <v>15</v>
      </c>
      <c r="B29" s="62" t="s">
        <v>50</v>
      </c>
      <c r="C29" s="284">
        <v>-1629.63348</v>
      </c>
      <c r="D29" s="284">
        <v>43620.479349999798</v>
      </c>
      <c r="E29" s="184" t="s">
        <v>33</v>
      </c>
      <c r="F29" s="59"/>
      <c r="G29" s="60"/>
    </row>
    <row r="30" spans="1:7" ht="18" customHeight="1" x14ac:dyDescent="0.2">
      <c r="A30" s="186" t="s">
        <v>16</v>
      </c>
      <c r="B30" s="62" t="s">
        <v>93</v>
      </c>
      <c r="C30" s="284">
        <v>14111.360430000001</v>
      </c>
      <c r="D30" s="284">
        <v>34684.124589999999</v>
      </c>
      <c r="E30" s="184" t="s">
        <v>33</v>
      </c>
      <c r="F30" s="59"/>
      <c r="G30" s="60"/>
    </row>
    <row r="31" spans="1:7" ht="18" customHeight="1" x14ac:dyDescent="0.2">
      <c r="A31" s="186" t="s">
        <v>17</v>
      </c>
      <c r="B31" s="62" t="s">
        <v>94</v>
      </c>
      <c r="C31" s="284">
        <v>-4132.0249100000001</v>
      </c>
      <c r="D31" s="284">
        <v>1544.90616</v>
      </c>
      <c r="E31" s="184">
        <f>+D31/C31</f>
        <v>-0.3738859744676612</v>
      </c>
      <c r="F31" s="59"/>
      <c r="G31" s="60"/>
    </row>
    <row r="32" spans="1:7" ht="18" customHeight="1" x14ac:dyDescent="0.2">
      <c r="A32" s="186" t="s">
        <v>18</v>
      </c>
      <c r="B32" s="62" t="s">
        <v>51</v>
      </c>
      <c r="C32" s="284">
        <v>9620.9418700000006</v>
      </c>
      <c r="D32" s="284">
        <v>10841.784960000001</v>
      </c>
      <c r="E32" s="184">
        <f t="shared" si="3"/>
        <v>1.1268943422064353</v>
      </c>
      <c r="F32" s="59"/>
      <c r="G32" s="60"/>
    </row>
    <row r="33" spans="1:7" ht="18" customHeight="1" x14ac:dyDescent="0.2">
      <c r="A33" s="186" t="s">
        <v>19</v>
      </c>
      <c r="B33" s="62" t="s">
        <v>95</v>
      </c>
      <c r="C33" s="284">
        <v>25940.420259999999</v>
      </c>
      <c r="D33" s="284">
        <v>34893.470950000003</v>
      </c>
      <c r="E33" s="184">
        <f t="shared" si="3"/>
        <v>1.3451389993016252</v>
      </c>
      <c r="F33" s="59"/>
      <c r="G33" s="60"/>
    </row>
    <row r="34" spans="1:7" ht="18" customHeight="1" x14ac:dyDescent="0.2">
      <c r="A34" s="186" t="s">
        <v>20</v>
      </c>
      <c r="B34" s="62" t="s">
        <v>79</v>
      </c>
      <c r="C34" s="284">
        <v>1871479.2678799999</v>
      </c>
      <c r="D34" s="284">
        <v>1630365.34137</v>
      </c>
      <c r="E34" s="184">
        <f t="shared" si="3"/>
        <v>0.87116398741454815</v>
      </c>
      <c r="F34" s="59"/>
      <c r="G34" s="60"/>
    </row>
    <row r="35" spans="1:7" ht="18" customHeight="1" x14ac:dyDescent="0.2">
      <c r="A35" s="186" t="s">
        <v>22</v>
      </c>
      <c r="B35" s="62" t="s">
        <v>72</v>
      </c>
      <c r="C35" s="284">
        <v>483.00245000000001</v>
      </c>
      <c r="D35" s="284">
        <v>478.94914999999997</v>
      </c>
      <c r="E35" s="184">
        <f t="shared" si="3"/>
        <v>0.9916081171016834</v>
      </c>
      <c r="F35" s="59"/>
      <c r="G35" s="60"/>
    </row>
    <row r="36" spans="1:7" ht="18" customHeight="1" x14ac:dyDescent="0.2">
      <c r="A36" s="186" t="s">
        <v>23</v>
      </c>
      <c r="B36" s="62" t="s">
        <v>324</v>
      </c>
      <c r="C36" s="284">
        <v>-1825.47804</v>
      </c>
      <c r="D36" s="284">
        <v>1099.4368199999999</v>
      </c>
      <c r="E36" s="184">
        <f>+D36/C36</f>
        <v>-0.60227337492375421</v>
      </c>
      <c r="F36" s="59"/>
      <c r="G36" s="60"/>
    </row>
    <row r="37" spans="1:7" ht="18" customHeight="1" x14ac:dyDescent="0.2">
      <c r="A37" s="186" t="s">
        <v>24</v>
      </c>
      <c r="B37" s="62" t="s">
        <v>80</v>
      </c>
      <c r="C37" s="284">
        <v>-487.28122000000002</v>
      </c>
      <c r="D37" s="284">
        <v>737.77368999999999</v>
      </c>
      <c r="E37" s="184">
        <f t="shared" si="3"/>
        <v>-1.5140614079073271</v>
      </c>
      <c r="F37" s="59"/>
      <c r="G37" s="60"/>
    </row>
    <row r="38" spans="1:7" ht="18" customHeight="1" x14ac:dyDescent="0.2">
      <c r="A38" s="186" t="s">
        <v>25</v>
      </c>
      <c r="B38" s="62" t="s">
        <v>52</v>
      </c>
      <c r="C38" s="284">
        <v>7308.2686199999998</v>
      </c>
      <c r="D38" s="284">
        <v>5901.6525799999999</v>
      </c>
      <c r="E38" s="184">
        <f t="shared" si="3"/>
        <v>0.80753087863374129</v>
      </c>
      <c r="F38" s="59"/>
      <c r="G38" s="60"/>
    </row>
    <row r="39" spans="1:7" ht="18" customHeight="1" x14ac:dyDescent="0.2">
      <c r="A39" s="186" t="s">
        <v>26</v>
      </c>
      <c r="B39" s="62" t="s">
        <v>96</v>
      </c>
      <c r="C39" s="284">
        <v>-139824.24843000001</v>
      </c>
      <c r="D39" s="284">
        <v>15376.6594299999</v>
      </c>
      <c r="E39" s="184" t="s">
        <v>33</v>
      </c>
      <c r="F39" s="59"/>
      <c r="G39" s="60"/>
    </row>
    <row r="40" spans="1:7" ht="18" customHeight="1" thickBot="1" x14ac:dyDescent="0.25">
      <c r="A40" s="186" t="s">
        <v>27</v>
      </c>
      <c r="B40" s="62" t="s">
        <v>81</v>
      </c>
      <c r="C40" s="284">
        <v>39296.112169999898</v>
      </c>
      <c r="D40" s="284">
        <v>49836.791029999898</v>
      </c>
      <c r="E40" s="184">
        <f t="shared" si="3"/>
        <v>1.2682371939086416</v>
      </c>
      <c r="F40" s="59"/>
      <c r="G40" s="60"/>
    </row>
    <row r="41" spans="1:7" ht="18" customHeight="1" thickBot="1" x14ac:dyDescent="0.25">
      <c r="A41" s="121"/>
      <c r="B41" s="115" t="s">
        <v>164</v>
      </c>
      <c r="C41" s="305">
        <f>SUM(C14:C40)</f>
        <v>2929567.6428100006</v>
      </c>
      <c r="D41" s="305">
        <f>SUM(D14:D40)</f>
        <v>3064343.6773299994</v>
      </c>
      <c r="E41" s="185">
        <f t="shared" si="3"/>
        <v>1.0460054352562154</v>
      </c>
      <c r="F41" s="59"/>
      <c r="G41" s="60"/>
    </row>
    <row r="42" spans="1:7" ht="18" customHeight="1" x14ac:dyDescent="0.2">
      <c r="C42" s="238"/>
      <c r="D42" s="238"/>
      <c r="E42" s="238"/>
      <c r="G42" s="60"/>
    </row>
    <row r="43" spans="1:7" ht="18" customHeight="1" x14ac:dyDescent="0.2">
      <c r="A43" s="582" t="s">
        <v>213</v>
      </c>
      <c r="B43" s="582"/>
      <c r="C43" s="582"/>
      <c r="D43" s="582"/>
      <c r="E43" s="582"/>
      <c r="G43" s="60"/>
    </row>
    <row r="44" spans="1:7" ht="18" customHeight="1" thickBot="1" x14ac:dyDescent="0.25">
      <c r="A44" s="211"/>
      <c r="B44" s="211"/>
      <c r="C44" s="211"/>
      <c r="D44" s="211"/>
      <c r="E44" s="211"/>
      <c r="G44" s="60"/>
    </row>
    <row r="45" spans="1:7" ht="18" customHeight="1" thickBot="1" x14ac:dyDescent="0.25">
      <c r="A45" s="287" t="s">
        <v>156</v>
      </c>
      <c r="B45" s="287" t="s">
        <v>160</v>
      </c>
      <c r="C45" s="583" t="s">
        <v>214</v>
      </c>
      <c r="D45" s="584"/>
      <c r="E45" s="220" t="s">
        <v>159</v>
      </c>
      <c r="G45" s="60"/>
    </row>
    <row r="46" spans="1:7" ht="18" customHeight="1" thickBot="1" x14ac:dyDescent="0.25">
      <c r="A46" s="304"/>
      <c r="B46" s="304"/>
      <c r="C46" s="182" t="s">
        <v>97</v>
      </c>
      <c r="D46" s="182" t="s">
        <v>319</v>
      </c>
      <c r="E46" s="183" t="s">
        <v>322</v>
      </c>
      <c r="G46" s="60"/>
    </row>
    <row r="47" spans="1:7" ht="18" customHeight="1" x14ac:dyDescent="0.2">
      <c r="A47" s="25" t="s">
        <v>0</v>
      </c>
      <c r="B47" s="62" t="s">
        <v>53</v>
      </c>
      <c r="C47" s="306">
        <v>17510.634910000201</v>
      </c>
      <c r="D47" s="306">
        <v>75694.116880000205</v>
      </c>
      <c r="E47" s="184">
        <f>+IF(D47/C47&lt;0,"X",D47/C47)</f>
        <v>4.3227511320432948</v>
      </c>
      <c r="F47" s="59"/>
      <c r="G47" s="60"/>
    </row>
    <row r="48" spans="1:7" ht="18" customHeight="1" x14ac:dyDescent="0.2">
      <c r="A48" s="186" t="s">
        <v>1</v>
      </c>
      <c r="B48" s="62" t="s">
        <v>54</v>
      </c>
      <c r="C48" s="306">
        <v>13399.257250000001</v>
      </c>
      <c r="D48" s="306">
        <v>46352.178399999997</v>
      </c>
      <c r="E48" s="184">
        <f>+IF(D48/C48&lt;0,"X",D48/C48)</f>
        <v>3.4593095374745486</v>
      </c>
      <c r="F48" s="59"/>
      <c r="G48" s="60"/>
    </row>
    <row r="49" spans="1:7" ht="18" customHeight="1" x14ac:dyDescent="0.2">
      <c r="A49" s="186" t="s">
        <v>2</v>
      </c>
      <c r="B49" s="62" t="s">
        <v>82</v>
      </c>
      <c r="C49" s="306">
        <v>-70308.115290000002</v>
      </c>
      <c r="D49" s="306">
        <v>-12442.5023900001</v>
      </c>
      <c r="E49" s="184">
        <f t="shared" ref="E49:E80" si="4">+IF(D49/C49&lt;0,"X",D49/C49)</f>
        <v>0.17697106996366621</v>
      </c>
      <c r="F49" s="59"/>
      <c r="G49" s="60"/>
    </row>
    <row r="50" spans="1:7" ht="18" customHeight="1" x14ac:dyDescent="0.2">
      <c r="A50" s="186" t="s">
        <v>3</v>
      </c>
      <c r="B50" s="62" t="s">
        <v>325</v>
      </c>
      <c r="C50" s="306">
        <v>80365.577730000005</v>
      </c>
      <c r="D50" s="306">
        <v>83472.193960000004</v>
      </c>
      <c r="E50" s="184">
        <f t="shared" si="4"/>
        <v>1.0386560554624162</v>
      </c>
      <c r="F50" s="59"/>
      <c r="G50" s="60"/>
    </row>
    <row r="51" spans="1:7" ht="18" customHeight="1" x14ac:dyDescent="0.2">
      <c r="A51" s="186" t="s">
        <v>4</v>
      </c>
      <c r="B51" s="62" t="s">
        <v>55</v>
      </c>
      <c r="C51" s="306">
        <v>-27545.4063300001</v>
      </c>
      <c r="D51" s="306">
        <v>67365.020559999801</v>
      </c>
      <c r="E51" s="184" t="str">
        <f t="shared" si="4"/>
        <v>X</v>
      </c>
      <c r="F51" s="59"/>
      <c r="G51" s="60"/>
    </row>
    <row r="52" spans="1:7" ht="18" customHeight="1" x14ac:dyDescent="0.2">
      <c r="A52" s="186" t="s">
        <v>5</v>
      </c>
      <c r="B52" s="62" t="s">
        <v>73</v>
      </c>
      <c r="C52" s="306">
        <v>-3079.1664300000002</v>
      </c>
      <c r="D52" s="306">
        <v>29932.41272</v>
      </c>
      <c r="E52" s="184" t="str">
        <f t="shared" si="4"/>
        <v>X</v>
      </c>
      <c r="F52" s="59"/>
      <c r="G52" s="60"/>
    </row>
    <row r="53" spans="1:7" ht="18" customHeight="1" x14ac:dyDescent="0.2">
      <c r="A53" s="186" t="s">
        <v>6</v>
      </c>
      <c r="B53" s="62" t="s">
        <v>56</v>
      </c>
      <c r="C53" s="306">
        <v>-6760.5128699999996</v>
      </c>
      <c r="D53" s="306">
        <v>-5921.1040499999999</v>
      </c>
      <c r="E53" s="184">
        <f t="shared" si="4"/>
        <v>0.87583651771082283</v>
      </c>
      <c r="F53" s="59"/>
      <c r="G53" s="60"/>
    </row>
    <row r="54" spans="1:7" ht="18" customHeight="1" x14ac:dyDescent="0.2">
      <c r="A54" s="186" t="s">
        <v>7</v>
      </c>
      <c r="B54" s="62" t="s">
        <v>74</v>
      </c>
      <c r="C54" s="306">
        <v>761.67854999999997</v>
      </c>
      <c r="D54" s="306">
        <v>528.27160000000003</v>
      </c>
      <c r="E54" s="184">
        <f t="shared" si="4"/>
        <v>0.69356239584270829</v>
      </c>
      <c r="F54" s="59"/>
      <c r="G54" s="60"/>
    </row>
    <row r="55" spans="1:7" ht="18" customHeight="1" x14ac:dyDescent="0.2">
      <c r="A55" s="186" t="s">
        <v>8</v>
      </c>
      <c r="B55" s="62" t="s">
        <v>57</v>
      </c>
      <c r="C55" s="306">
        <v>-1110.9003499999999</v>
      </c>
      <c r="D55" s="306">
        <v>-926.96409000000006</v>
      </c>
      <c r="E55" s="184">
        <f t="shared" si="4"/>
        <v>0.83442595908804973</v>
      </c>
      <c r="F55" s="59"/>
      <c r="G55" s="60"/>
    </row>
    <row r="56" spans="1:7" ht="18" customHeight="1" x14ac:dyDescent="0.2">
      <c r="A56" s="186" t="s">
        <v>9</v>
      </c>
      <c r="B56" s="62" t="s">
        <v>83</v>
      </c>
      <c r="C56" s="306">
        <v>36641.499580000796</v>
      </c>
      <c r="D56" s="306">
        <v>215886.3474</v>
      </c>
      <c r="E56" s="184">
        <f t="shared" si="4"/>
        <v>5.8918534960242832</v>
      </c>
      <c r="F56" s="59"/>
      <c r="G56" s="60"/>
    </row>
    <row r="57" spans="1:7" ht="18" customHeight="1" x14ac:dyDescent="0.2">
      <c r="A57" s="186" t="s">
        <v>10</v>
      </c>
      <c r="B57" s="62" t="s">
        <v>58</v>
      </c>
      <c r="C57" s="306">
        <v>4214.6268499999996</v>
      </c>
      <c r="D57" s="306">
        <v>107.59365</v>
      </c>
      <c r="E57" s="184">
        <f t="shared" si="4"/>
        <v>2.5528630132463568E-2</v>
      </c>
      <c r="F57" s="59"/>
      <c r="G57" s="60"/>
    </row>
    <row r="58" spans="1:7" ht="18" customHeight="1" x14ac:dyDescent="0.2">
      <c r="A58" s="186" t="s">
        <v>11</v>
      </c>
      <c r="B58" s="62" t="s">
        <v>59</v>
      </c>
      <c r="C58" s="306">
        <v>75974.545729999998</v>
      </c>
      <c r="D58" s="306">
        <v>60403.944629999998</v>
      </c>
      <c r="E58" s="184">
        <f t="shared" si="4"/>
        <v>0.7950550286232031</v>
      </c>
      <c r="F58" s="59"/>
      <c r="G58" s="60"/>
    </row>
    <row r="59" spans="1:7" ht="18" customHeight="1" x14ac:dyDescent="0.2">
      <c r="A59" s="186" t="s">
        <v>12</v>
      </c>
      <c r="B59" s="62" t="s">
        <v>84</v>
      </c>
      <c r="C59" s="306">
        <v>-217304.60824</v>
      </c>
      <c r="D59" s="306">
        <v>-26688.03312</v>
      </c>
      <c r="E59" s="184">
        <f t="shared" si="4"/>
        <v>0.12281393080502304</v>
      </c>
      <c r="F59" s="59"/>
      <c r="G59" s="60"/>
    </row>
    <row r="60" spans="1:7" ht="18" customHeight="1" x14ac:dyDescent="0.2">
      <c r="A60" s="186" t="s">
        <v>13</v>
      </c>
      <c r="B60" s="62" t="s">
        <v>60</v>
      </c>
      <c r="C60" s="306">
        <v>-76982.620240000106</v>
      </c>
      <c r="D60" s="306">
        <v>-13949.7509300001</v>
      </c>
      <c r="E60" s="184">
        <f t="shared" si="4"/>
        <v>0.18120649682370543</v>
      </c>
      <c r="F60" s="59"/>
      <c r="G60" s="60"/>
    </row>
    <row r="61" spans="1:7" ht="18" customHeight="1" x14ac:dyDescent="0.2">
      <c r="A61" s="186" t="s">
        <v>14</v>
      </c>
      <c r="B61" s="62" t="s">
        <v>85</v>
      </c>
      <c r="C61" s="306">
        <v>-1852.56051</v>
      </c>
      <c r="D61" s="306">
        <v>-1158.9501</v>
      </c>
      <c r="E61" s="184">
        <f t="shared" si="4"/>
        <v>0.62559365469795103</v>
      </c>
      <c r="F61" s="59"/>
      <c r="G61" s="60"/>
    </row>
    <row r="62" spans="1:7" ht="18" customHeight="1" x14ac:dyDescent="0.2">
      <c r="A62" s="186" t="s">
        <v>15</v>
      </c>
      <c r="B62" s="62" t="s">
        <v>61</v>
      </c>
      <c r="C62" s="306">
        <v>-3185.3769399999001</v>
      </c>
      <c r="D62" s="306">
        <v>28010.980360000001</v>
      </c>
      <c r="E62" s="184" t="str">
        <f t="shared" si="4"/>
        <v>X</v>
      </c>
      <c r="F62" s="59"/>
      <c r="G62" s="60"/>
    </row>
    <row r="63" spans="1:7" ht="18" customHeight="1" x14ac:dyDescent="0.2">
      <c r="A63" s="186" t="s">
        <v>16</v>
      </c>
      <c r="B63" s="62" t="s">
        <v>62</v>
      </c>
      <c r="C63" s="306">
        <v>-499.53710000000001</v>
      </c>
      <c r="D63" s="306">
        <v>-10299.44247</v>
      </c>
      <c r="E63" s="184">
        <f t="shared" si="4"/>
        <v>20.617973059458446</v>
      </c>
      <c r="F63" s="59"/>
      <c r="G63" s="60"/>
    </row>
    <row r="64" spans="1:7" ht="18" customHeight="1" x14ac:dyDescent="0.2">
      <c r="A64" s="186" t="s">
        <v>17</v>
      </c>
      <c r="B64" s="62" t="s">
        <v>63</v>
      </c>
      <c r="C64" s="306">
        <v>-29327.92211</v>
      </c>
      <c r="D64" s="306">
        <v>9125.1524499999996</v>
      </c>
      <c r="E64" s="184" t="str">
        <f t="shared" si="4"/>
        <v>X</v>
      </c>
      <c r="F64" s="59"/>
      <c r="G64" s="60"/>
    </row>
    <row r="65" spans="1:7" ht="18" customHeight="1" x14ac:dyDescent="0.2">
      <c r="A65" s="186" t="s">
        <v>18</v>
      </c>
      <c r="B65" s="62" t="s">
        <v>98</v>
      </c>
      <c r="C65" s="306">
        <v>-1038.5855100000001</v>
      </c>
      <c r="D65" s="306">
        <v>-1179.6271300000001</v>
      </c>
      <c r="E65" s="184">
        <f t="shared" si="4"/>
        <v>1.1358016442960002</v>
      </c>
      <c r="F65" s="59"/>
      <c r="G65" s="60"/>
    </row>
    <row r="66" spans="1:7" ht="18" customHeight="1" x14ac:dyDescent="0.2">
      <c r="A66" s="186" t="s">
        <v>19</v>
      </c>
      <c r="B66" s="62" t="s">
        <v>326</v>
      </c>
      <c r="C66" s="283" t="s">
        <v>33</v>
      </c>
      <c r="D66" s="306">
        <v>-4869.51944</v>
      </c>
      <c r="E66" s="184" t="s">
        <v>33</v>
      </c>
      <c r="F66" s="59"/>
      <c r="G66" s="60"/>
    </row>
    <row r="67" spans="1:7" ht="18" customHeight="1" x14ac:dyDescent="0.2">
      <c r="A67" s="186" t="s">
        <v>20</v>
      </c>
      <c r="B67" s="62" t="s">
        <v>64</v>
      </c>
      <c r="C67" s="306">
        <v>-2768.44103</v>
      </c>
      <c r="D67" s="306">
        <v>1091.3255899999999</v>
      </c>
      <c r="E67" s="184" t="str">
        <f t="shared" si="4"/>
        <v>X</v>
      </c>
      <c r="F67" s="59"/>
      <c r="G67" s="60"/>
    </row>
    <row r="68" spans="1:7" ht="18" customHeight="1" x14ac:dyDescent="0.2">
      <c r="A68" s="186" t="s">
        <v>22</v>
      </c>
      <c r="B68" s="62" t="s">
        <v>99</v>
      </c>
      <c r="C68" s="306">
        <v>-9562.5442000000003</v>
      </c>
      <c r="D68" s="306">
        <v>10756.80919</v>
      </c>
      <c r="E68" s="184" t="s">
        <v>33</v>
      </c>
      <c r="F68" s="59"/>
      <c r="G68" s="60"/>
    </row>
    <row r="69" spans="1:7" ht="18" customHeight="1" x14ac:dyDescent="0.2">
      <c r="A69" s="186" t="s">
        <v>23</v>
      </c>
      <c r="B69" s="62" t="s">
        <v>86</v>
      </c>
      <c r="C69" s="306">
        <v>1009.14959</v>
      </c>
      <c r="D69" s="306">
        <v>662.41661999999997</v>
      </c>
      <c r="E69" s="184">
        <f t="shared" si="4"/>
        <v>0.65641073094029601</v>
      </c>
      <c r="F69" s="59"/>
      <c r="G69" s="60"/>
    </row>
    <row r="70" spans="1:7" ht="18" customHeight="1" x14ac:dyDescent="0.2">
      <c r="A70" s="186" t="s">
        <v>24</v>
      </c>
      <c r="B70" s="62" t="s">
        <v>105</v>
      </c>
      <c r="C70" s="283" t="s">
        <v>33</v>
      </c>
      <c r="D70" s="306">
        <v>321.44279999999998</v>
      </c>
      <c r="E70" s="184" t="s">
        <v>33</v>
      </c>
      <c r="F70" s="59"/>
      <c r="G70" s="60"/>
    </row>
    <row r="71" spans="1:7" ht="18" customHeight="1" x14ac:dyDescent="0.2">
      <c r="A71" s="186" t="s">
        <v>25</v>
      </c>
      <c r="B71" s="62" t="s">
        <v>65</v>
      </c>
      <c r="C71" s="306">
        <v>-4494.0636800000002</v>
      </c>
      <c r="D71" s="306">
        <v>14047.538039999999</v>
      </c>
      <c r="E71" s="184" t="str">
        <f t="shared" si="4"/>
        <v>X</v>
      </c>
      <c r="F71" s="59"/>
      <c r="G71" s="60"/>
    </row>
    <row r="72" spans="1:7" ht="18" customHeight="1" x14ac:dyDescent="0.2">
      <c r="A72" s="186" t="s">
        <v>26</v>
      </c>
      <c r="B72" s="62" t="s">
        <v>66</v>
      </c>
      <c r="C72" s="306">
        <v>536523.10136000195</v>
      </c>
      <c r="D72" s="306">
        <v>1188761.3938500001</v>
      </c>
      <c r="E72" s="184">
        <f t="shared" si="4"/>
        <v>2.21567606471497</v>
      </c>
      <c r="F72" s="59"/>
      <c r="G72" s="60"/>
    </row>
    <row r="73" spans="1:7" ht="18" customHeight="1" x14ac:dyDescent="0.2">
      <c r="A73" s="186" t="s">
        <v>27</v>
      </c>
      <c r="B73" s="62" t="s">
        <v>100</v>
      </c>
      <c r="C73" s="306">
        <v>-899.88500999999997</v>
      </c>
      <c r="D73" s="306">
        <v>-574.32164</v>
      </c>
      <c r="E73" s="184">
        <f t="shared" si="4"/>
        <v>0.63821669837571804</v>
      </c>
      <c r="F73" s="59"/>
      <c r="G73" s="60"/>
    </row>
    <row r="74" spans="1:7" ht="18" customHeight="1" x14ac:dyDescent="0.2">
      <c r="A74" s="186" t="s">
        <v>28</v>
      </c>
      <c r="B74" s="62" t="s">
        <v>327</v>
      </c>
      <c r="C74" s="306">
        <v>16452.304749999901</v>
      </c>
      <c r="D74" s="306">
        <v>14787.384840000001</v>
      </c>
      <c r="E74" s="184">
        <f t="shared" si="4"/>
        <v>0.89880324153368785</v>
      </c>
      <c r="F74" s="59"/>
      <c r="G74" s="60"/>
    </row>
    <row r="75" spans="1:7" ht="18" customHeight="1" x14ac:dyDescent="0.2">
      <c r="A75" s="186" t="s">
        <v>29</v>
      </c>
      <c r="B75" s="62" t="s">
        <v>67</v>
      </c>
      <c r="C75" s="306">
        <v>-401.98455000000001</v>
      </c>
      <c r="D75" s="306">
        <v>-2296.1739600000001</v>
      </c>
      <c r="E75" s="184">
        <f t="shared" si="4"/>
        <v>5.7120950543994784</v>
      </c>
      <c r="F75" s="59"/>
      <c r="G75" s="60"/>
    </row>
    <row r="76" spans="1:7" ht="18" customHeight="1" x14ac:dyDescent="0.2">
      <c r="A76" s="186" t="s">
        <v>30</v>
      </c>
      <c r="B76" s="62" t="s">
        <v>75</v>
      </c>
      <c r="C76" s="306">
        <v>-11692.892470000001</v>
      </c>
      <c r="D76" s="306">
        <v>31144.835569999901</v>
      </c>
      <c r="E76" s="184" t="str">
        <f t="shared" si="4"/>
        <v>X</v>
      </c>
      <c r="F76" s="59"/>
      <c r="G76" s="60"/>
    </row>
    <row r="77" spans="1:7" ht="18" customHeight="1" x14ac:dyDescent="0.2">
      <c r="A77" s="186" t="s">
        <v>31</v>
      </c>
      <c r="B77" s="62" t="s">
        <v>76</v>
      </c>
      <c r="C77" s="306">
        <v>-40140.108059999999</v>
      </c>
      <c r="D77" s="306">
        <v>-36228.182820000002</v>
      </c>
      <c r="E77" s="184">
        <f t="shared" si="4"/>
        <v>0.90254323097106293</v>
      </c>
      <c r="F77" s="59"/>
      <c r="G77" s="60"/>
    </row>
    <row r="78" spans="1:7" ht="18" customHeight="1" x14ac:dyDescent="0.2">
      <c r="A78" s="186" t="s">
        <v>101</v>
      </c>
      <c r="B78" s="62" t="s">
        <v>68</v>
      </c>
      <c r="C78" s="306">
        <v>-32067.583719999999</v>
      </c>
      <c r="D78" s="306">
        <v>6135.4325899999003</v>
      </c>
      <c r="E78" s="184" t="str">
        <f t="shared" si="4"/>
        <v>X</v>
      </c>
      <c r="F78" s="59"/>
      <c r="G78" s="60"/>
    </row>
    <row r="79" spans="1:7" ht="18" customHeight="1" x14ac:dyDescent="0.2">
      <c r="A79" s="186" t="s">
        <v>102</v>
      </c>
      <c r="B79" s="62" t="s">
        <v>69</v>
      </c>
      <c r="C79" s="306">
        <v>123990.05461000001</v>
      </c>
      <c r="D79" s="306">
        <v>309415.40422000003</v>
      </c>
      <c r="E79" s="184">
        <f t="shared" si="4"/>
        <v>2.4954856677274595</v>
      </c>
      <c r="F79" s="59"/>
      <c r="G79" s="60"/>
    </row>
    <row r="80" spans="1:7" ht="18" customHeight="1" thickBot="1" x14ac:dyDescent="0.25">
      <c r="A80" s="186" t="s">
        <v>104</v>
      </c>
      <c r="B80" s="62" t="s">
        <v>70</v>
      </c>
      <c r="C80" s="306">
        <v>-155.31125</v>
      </c>
      <c r="D80" s="306">
        <v>660.79791</v>
      </c>
      <c r="E80" s="184" t="str">
        <f t="shared" si="4"/>
        <v>X</v>
      </c>
      <c r="F80" s="59"/>
      <c r="G80" s="60"/>
    </row>
    <row r="81" spans="1:7" ht="18" customHeight="1" thickBot="1" x14ac:dyDescent="0.25">
      <c r="A81" s="229"/>
      <c r="B81" s="65" t="s">
        <v>164</v>
      </c>
      <c r="C81" s="236">
        <f>SUM(C47:C80)</f>
        <v>365664.30502000271</v>
      </c>
      <c r="D81" s="236">
        <f>SUM(D47:D80)</f>
        <v>2078128.4216899995</v>
      </c>
      <c r="E81" s="185">
        <f t="shared" ref="E81" si="5">+IF(C81=0,"X",D81/C81)</f>
        <v>5.6831590974577653</v>
      </c>
      <c r="F81" s="59"/>
      <c r="G81" s="60"/>
    </row>
    <row r="82" spans="1:7" ht="18" customHeight="1" x14ac:dyDescent="0.2">
      <c r="C82" s="237"/>
      <c r="D82" s="237"/>
      <c r="E82" s="238"/>
    </row>
    <row r="83" spans="1:7" ht="18" customHeight="1" x14ac:dyDescent="0.2">
      <c r="B83" s="307"/>
      <c r="C83" s="60"/>
      <c r="D83" s="60"/>
    </row>
    <row r="84" spans="1:7" ht="18" customHeight="1" x14ac:dyDescent="0.2">
      <c r="B84" s="307"/>
      <c r="C84" s="60"/>
      <c r="D84" s="60"/>
    </row>
    <row r="85" spans="1:7" ht="18" customHeight="1" x14ac:dyDescent="0.2">
      <c r="B85" s="307"/>
      <c r="C85" s="63"/>
      <c r="D85" s="63"/>
    </row>
    <row r="86" spans="1:7" ht="18" customHeight="1" x14ac:dyDescent="0.2">
      <c r="B86" s="307"/>
      <c r="C86" s="63"/>
      <c r="D86" s="63"/>
    </row>
    <row r="87" spans="1:7" ht="18" customHeight="1" x14ac:dyDescent="0.2"/>
    <row r="88" spans="1:7" ht="18" customHeight="1" x14ac:dyDescent="0.2"/>
    <row r="89" spans="1:7" ht="18" customHeight="1" x14ac:dyDescent="0.2"/>
    <row r="90" spans="1:7" ht="18" customHeight="1" x14ac:dyDescent="0.2"/>
    <row r="91" spans="1:7" ht="18" customHeight="1" x14ac:dyDescent="0.2">
      <c r="C91" s="62" t="s">
        <v>34</v>
      </c>
    </row>
    <row r="92" spans="1:7" ht="18" customHeight="1" x14ac:dyDescent="0.2"/>
    <row r="93" spans="1:7" ht="18" customHeight="1" x14ac:dyDescent="0.2"/>
    <row r="94" spans="1:7" ht="18" customHeight="1" x14ac:dyDescent="0.2"/>
    <row r="95" spans="1:7" ht="18" customHeight="1" x14ac:dyDescent="0.2"/>
    <row r="96" spans="1:7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</sheetData>
  <sortState ref="B47:E74">
    <sortCondition ref="B74"/>
  </sortState>
  <mergeCells count="4">
    <mergeCell ref="A2:E2"/>
    <mergeCell ref="A10:E10"/>
    <mergeCell ref="A43:E43"/>
    <mergeCell ref="C45:D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XFB383"/>
  <sheetViews>
    <sheetView topLeftCell="A113" zoomScale="85" zoomScaleNormal="85" zoomScaleSheetLayoutView="80" workbookViewId="0">
      <selection activeCell="B97" sqref="B97:B123"/>
    </sheetView>
  </sheetViews>
  <sheetFormatPr defaultRowHeight="14.25" x14ac:dyDescent="0.2"/>
  <cols>
    <col min="1" max="1" width="4.28515625" style="101" bestFit="1" customWidth="1"/>
    <col min="2" max="2" width="35.7109375" style="62" bestFit="1" customWidth="1"/>
    <col min="3" max="4" width="13.5703125" style="62" bestFit="1" customWidth="1"/>
    <col min="5" max="5" width="10.7109375" style="62" bestFit="1" customWidth="1"/>
    <col min="6" max="7" width="11.42578125" style="62" customWidth="1"/>
    <col min="8" max="8" width="13.5703125" style="62" bestFit="1" customWidth="1"/>
    <col min="9" max="10" width="11.42578125" style="62" customWidth="1"/>
    <col min="11" max="11" width="10.7109375" style="62" bestFit="1" customWidth="1"/>
    <col min="12" max="13" width="11.42578125" style="62" customWidth="1"/>
    <col min="14" max="14" width="10.7109375" style="62" bestFit="1" customWidth="1"/>
    <col min="15" max="15" width="9.85546875" style="62" customWidth="1"/>
    <col min="16" max="16" width="9.140625" style="62"/>
    <col min="17" max="17" width="11" style="62" customWidth="1"/>
    <col min="18" max="18" width="10.85546875" style="62" customWidth="1"/>
    <col min="19" max="19" width="10.7109375" style="62" customWidth="1"/>
    <col min="20" max="20" width="11.42578125" style="62" customWidth="1"/>
    <col min="21" max="16384" width="9.140625" style="62"/>
  </cols>
  <sheetData>
    <row r="1" spans="1:20" s="103" customFormat="1" ht="20.100000000000001" customHeight="1" x14ac:dyDescent="0.2">
      <c r="A1" s="574" t="s">
        <v>215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20" s="103" customFormat="1" ht="20.100000000000001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20" s="103" customFormat="1" ht="20.100000000000001" customHeight="1" thickBo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20" s="103" customFormat="1" ht="26.25" customHeight="1" thickBot="1" x14ac:dyDescent="0.25">
      <c r="A4" s="105" t="s">
        <v>156</v>
      </c>
      <c r="B4" s="105" t="s">
        <v>157</v>
      </c>
      <c r="C4" s="585" t="s">
        <v>218</v>
      </c>
      <c r="D4" s="586"/>
      <c r="E4" s="308" t="s">
        <v>159</v>
      </c>
      <c r="F4" s="309" t="s">
        <v>219</v>
      </c>
      <c r="G4" s="310"/>
      <c r="H4" s="308" t="s">
        <v>159</v>
      </c>
      <c r="I4" s="585" t="s">
        <v>220</v>
      </c>
      <c r="J4" s="586"/>
      <c r="K4" s="226" t="s">
        <v>159</v>
      </c>
      <c r="L4" s="585" t="s">
        <v>221</v>
      </c>
      <c r="M4" s="586"/>
      <c r="N4" s="105" t="s">
        <v>159</v>
      </c>
    </row>
    <row r="5" spans="1:20" s="103" customFormat="1" ht="20.100000000000001" customHeight="1" thickBot="1" x14ac:dyDescent="0.25">
      <c r="A5" s="109"/>
      <c r="B5" s="109"/>
      <c r="C5" s="182" t="s">
        <v>97</v>
      </c>
      <c r="D5" s="182" t="s">
        <v>319</v>
      </c>
      <c r="E5" s="183" t="s">
        <v>322</v>
      </c>
      <c r="F5" s="182" t="s">
        <v>97</v>
      </c>
      <c r="G5" s="182" t="s">
        <v>319</v>
      </c>
      <c r="H5" s="183" t="s">
        <v>322</v>
      </c>
      <c r="I5" s="182" t="s">
        <v>97</v>
      </c>
      <c r="J5" s="182" t="s">
        <v>319</v>
      </c>
      <c r="K5" s="183" t="s">
        <v>322</v>
      </c>
      <c r="L5" s="182" t="s">
        <v>97</v>
      </c>
      <c r="M5" s="182" t="s">
        <v>319</v>
      </c>
      <c r="N5" s="183" t="s">
        <v>322</v>
      </c>
    </row>
    <row r="6" spans="1:20" ht="20.100000000000001" customHeight="1" x14ac:dyDescent="0.2">
      <c r="A6" s="108" t="s">
        <v>0</v>
      </c>
      <c r="B6" s="311" t="s">
        <v>162</v>
      </c>
      <c r="C6" s="312">
        <f>+C41</f>
        <v>5421578.68616</v>
      </c>
      <c r="D6" s="313">
        <f>+D41</f>
        <v>5335473.6659199996</v>
      </c>
      <c r="E6" s="223">
        <f>+D6/C6</f>
        <v>0.98411809083213975</v>
      </c>
      <c r="F6" s="312">
        <f>+F41</f>
        <v>3932773.3788300003</v>
      </c>
      <c r="G6" s="313">
        <f>+G41</f>
        <v>3865000.9141799998</v>
      </c>
      <c r="H6" s="223">
        <f>+G6/F6</f>
        <v>0.98276725910147333</v>
      </c>
      <c r="I6" s="312">
        <f>+I41</f>
        <v>1710681.9967000003</v>
      </c>
      <c r="J6" s="312">
        <f>+J41</f>
        <v>1653252.0203399996</v>
      </c>
      <c r="K6" s="223">
        <f>+J6/I6</f>
        <v>0.96642860773025829</v>
      </c>
      <c r="L6" s="312">
        <f>+L41</f>
        <v>221876.68936999998</v>
      </c>
      <c r="M6" s="312">
        <f>+M41</f>
        <v>182779.26860000004</v>
      </c>
      <c r="N6" s="223">
        <f>+M6/L6</f>
        <v>0.82378761427794089</v>
      </c>
      <c r="O6" s="59"/>
      <c r="P6" s="60"/>
      <c r="Q6" s="59"/>
      <c r="R6" s="60"/>
      <c r="S6" s="59"/>
      <c r="T6" s="60"/>
    </row>
    <row r="7" spans="1:20" ht="20.100000000000001" customHeight="1" thickBot="1" x14ac:dyDescent="0.25">
      <c r="A7" s="112" t="s">
        <v>1</v>
      </c>
      <c r="B7" s="314" t="s">
        <v>161</v>
      </c>
      <c r="C7" s="315">
        <f>+C81</f>
        <v>7947578.9047899991</v>
      </c>
      <c r="D7" s="316">
        <f>+D81</f>
        <v>8416554.227500001</v>
      </c>
      <c r="E7" s="225">
        <f>+D7/C7</f>
        <v>1.0590085771186684</v>
      </c>
      <c r="F7" s="315">
        <f>+F81</f>
        <v>7062843.8567599989</v>
      </c>
      <c r="G7" s="316">
        <f>+G81</f>
        <v>7963383.6530600004</v>
      </c>
      <c r="H7" s="225">
        <f>+G7/F7</f>
        <v>1.1275038517860019</v>
      </c>
      <c r="I7" s="315">
        <f>+I81</f>
        <v>1991239.2530600003</v>
      </c>
      <c r="J7" s="315">
        <f>+J81</f>
        <v>2042387.6987399999</v>
      </c>
      <c r="K7" s="225">
        <f>+J7/I7</f>
        <v>1.0256867403559859</v>
      </c>
      <c r="L7" s="315">
        <f>+L81</f>
        <v>1106504.2050300001</v>
      </c>
      <c r="M7" s="315">
        <f>+M81</f>
        <v>1589217.1242999998</v>
      </c>
      <c r="N7" s="225">
        <f>+M7/L7</f>
        <v>1.4362504155661227</v>
      </c>
      <c r="O7" s="59"/>
      <c r="P7" s="60"/>
      <c r="Q7" s="59"/>
      <c r="R7" s="60"/>
      <c r="S7" s="59"/>
      <c r="T7" s="60"/>
    </row>
    <row r="8" spans="1:20" s="103" customFormat="1" ht="20.100000000000001" customHeight="1" thickBot="1" x14ac:dyDescent="0.25">
      <c r="A8" s="226"/>
      <c r="B8" s="317" t="s">
        <v>164</v>
      </c>
      <c r="C8" s="318">
        <f>SUM(C6:C7)</f>
        <v>13369157.590949999</v>
      </c>
      <c r="D8" s="318">
        <f t="shared" ref="D8" si="0">SUM(D6:D7)</f>
        <v>13752027.89342</v>
      </c>
      <c r="E8" s="228">
        <f>+D8/C8</f>
        <v>1.0286383266758092</v>
      </c>
      <c r="F8" s="318">
        <f>SUM(F6:F7)</f>
        <v>10995617.23559</v>
      </c>
      <c r="G8" s="318">
        <f t="shared" ref="G8" si="1">SUM(G6:G7)</f>
        <v>11828384.56724</v>
      </c>
      <c r="H8" s="228">
        <f>+G8/F8</f>
        <v>1.0757362969087851</v>
      </c>
      <c r="I8" s="318">
        <f>SUM(I6:I7)</f>
        <v>3701921.2497600005</v>
      </c>
      <c r="J8" s="318">
        <f t="shared" ref="J8" si="2">SUM(J6:J7)</f>
        <v>3695639.7190799993</v>
      </c>
      <c r="K8" s="228">
        <f>+J8/I8</f>
        <v>0.99830317009568792</v>
      </c>
      <c r="L8" s="318">
        <f>SUM(L6:L7)</f>
        <v>1328380.8944000001</v>
      </c>
      <c r="M8" s="318">
        <f t="shared" ref="M8" si="3">SUM(M6:M7)</f>
        <v>1771996.3928999999</v>
      </c>
      <c r="N8" s="228">
        <f>+M8/L8</f>
        <v>1.3339520316575848</v>
      </c>
      <c r="O8" s="59"/>
      <c r="P8" s="60"/>
      <c r="Q8" s="59"/>
      <c r="R8" s="60"/>
      <c r="S8" s="59"/>
      <c r="T8" s="60"/>
    </row>
    <row r="9" spans="1:20" ht="20.100000000000001" customHeight="1" x14ac:dyDescent="0.2">
      <c r="C9" s="60"/>
      <c r="D9" s="60"/>
      <c r="E9" s="103"/>
      <c r="F9" s="60"/>
      <c r="G9" s="60"/>
      <c r="H9" s="60"/>
      <c r="I9" s="60"/>
      <c r="J9" s="60"/>
      <c r="K9" s="60"/>
      <c r="L9" s="60"/>
      <c r="M9" s="60"/>
      <c r="P9" s="60"/>
      <c r="R9" s="60"/>
      <c r="T9" s="60"/>
    </row>
    <row r="10" spans="1:20" s="103" customFormat="1" ht="20.100000000000001" customHeight="1" x14ac:dyDescent="0.2">
      <c r="A10" s="574" t="s">
        <v>216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P10" s="60"/>
      <c r="R10" s="60"/>
      <c r="T10" s="60"/>
    </row>
    <row r="11" spans="1:20" s="103" customFormat="1" ht="20.100000000000001" customHeight="1" thickBo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P11" s="60"/>
      <c r="R11" s="60"/>
      <c r="T11" s="60"/>
    </row>
    <row r="12" spans="1:20" s="103" customFormat="1" ht="27.75" customHeight="1" thickBot="1" x14ac:dyDescent="0.25">
      <c r="A12" s="105" t="s">
        <v>156</v>
      </c>
      <c r="B12" s="105" t="s">
        <v>160</v>
      </c>
      <c r="C12" s="585" t="s">
        <v>218</v>
      </c>
      <c r="D12" s="586"/>
      <c r="E12" s="308" t="s">
        <v>159</v>
      </c>
      <c r="F12" s="309" t="s">
        <v>219</v>
      </c>
      <c r="G12" s="310"/>
      <c r="H12" s="308" t="s">
        <v>159</v>
      </c>
      <c r="I12" s="585" t="s">
        <v>220</v>
      </c>
      <c r="J12" s="586"/>
      <c r="K12" s="226" t="s">
        <v>159</v>
      </c>
      <c r="L12" s="585" t="s">
        <v>221</v>
      </c>
      <c r="M12" s="586"/>
      <c r="N12" s="105" t="s">
        <v>159</v>
      </c>
      <c r="P12" s="60"/>
      <c r="R12" s="60"/>
      <c r="T12" s="60"/>
    </row>
    <row r="13" spans="1:20" s="103" customFormat="1" ht="20.100000000000001" customHeight="1" thickBot="1" x14ac:dyDescent="0.25">
      <c r="A13" s="109"/>
      <c r="B13" s="109"/>
      <c r="C13" s="182" t="s">
        <v>97</v>
      </c>
      <c r="D13" s="182" t="s">
        <v>319</v>
      </c>
      <c r="E13" s="183" t="s">
        <v>322</v>
      </c>
      <c r="F13" s="182" t="s">
        <v>97</v>
      </c>
      <c r="G13" s="182" t="s">
        <v>319</v>
      </c>
      <c r="H13" s="183" t="s">
        <v>322</v>
      </c>
      <c r="I13" s="182" t="s">
        <v>97</v>
      </c>
      <c r="J13" s="182" t="s">
        <v>319</v>
      </c>
      <c r="K13" s="183" t="s">
        <v>322</v>
      </c>
      <c r="L13" s="182" t="s">
        <v>97</v>
      </c>
      <c r="M13" s="182" t="s">
        <v>319</v>
      </c>
      <c r="N13" s="183" t="s">
        <v>322</v>
      </c>
      <c r="P13" s="60"/>
      <c r="R13" s="60"/>
      <c r="T13" s="60"/>
    </row>
    <row r="14" spans="1:20" s="103" customFormat="1" ht="20.100000000000001" customHeight="1" x14ac:dyDescent="0.2">
      <c r="A14" s="25" t="s">
        <v>0</v>
      </c>
      <c r="B14" s="62" t="s">
        <v>41</v>
      </c>
      <c r="C14" s="215">
        <f>+F14+I14-L14</f>
        <v>177238.05898</v>
      </c>
      <c r="D14" s="215">
        <f>+G14+J14-M14</f>
        <v>169759.23976999999</v>
      </c>
      <c r="E14" s="184">
        <f>+IF(C14=0,"X",D14/C14)</f>
        <v>0.95780353693196363</v>
      </c>
      <c r="F14" s="215">
        <v>115089.04897</v>
      </c>
      <c r="G14" s="215">
        <v>108569.27563</v>
      </c>
      <c r="H14" s="184">
        <f>+IF(F14=0,"X",G14/F14)</f>
        <v>0.94335018493636613</v>
      </c>
      <c r="I14" s="215">
        <v>62154.786390000001</v>
      </c>
      <c r="J14" s="215">
        <v>62125.041879999997</v>
      </c>
      <c r="K14" s="184">
        <f>+IF(I14=0,"X",J14/I14)</f>
        <v>0.99952144457848557</v>
      </c>
      <c r="L14" s="215">
        <v>5.7763799999999996</v>
      </c>
      <c r="M14" s="215">
        <v>935.07773999999995</v>
      </c>
      <c r="N14" s="184">
        <f>+IF(L14=0,"X",M14/L14)</f>
        <v>161.8795404734453</v>
      </c>
      <c r="O14" s="59"/>
      <c r="P14" s="60"/>
      <c r="Q14" s="59"/>
      <c r="R14" s="60"/>
      <c r="S14" s="59"/>
      <c r="T14" s="60"/>
    </row>
    <row r="15" spans="1:20" ht="20.100000000000001" customHeight="1" x14ac:dyDescent="0.2">
      <c r="A15" s="186" t="s">
        <v>1</v>
      </c>
      <c r="B15" s="62" t="s">
        <v>77</v>
      </c>
      <c r="C15" s="215">
        <f t="shared" ref="C15:D40" si="4">+F15+I15-L15</f>
        <v>174519.61109000002</v>
      </c>
      <c r="D15" s="215">
        <f t="shared" si="4"/>
        <v>173705.94885999997</v>
      </c>
      <c r="E15" s="184">
        <f t="shared" ref="E15:E40" si="5">+IF(C15=0,"X",D15/C15)</f>
        <v>0.99533770316746562</v>
      </c>
      <c r="F15" s="215">
        <v>145046.02861000001</v>
      </c>
      <c r="G15" s="215">
        <v>144341.88790999999</v>
      </c>
      <c r="H15" s="184">
        <f t="shared" ref="H15:H40" si="6">+IF(F15=0,"X",G15/F15)</f>
        <v>0.9951453982797881</v>
      </c>
      <c r="I15" s="215">
        <v>31308.433529999998</v>
      </c>
      <c r="J15" s="215">
        <v>31914.140490000002</v>
      </c>
      <c r="K15" s="184">
        <f t="shared" ref="K15:K40" si="7">+IF(I15=0,"X",J15/I15)</f>
        <v>1.0193464473212819</v>
      </c>
      <c r="L15" s="215">
        <v>1834.85105</v>
      </c>
      <c r="M15" s="215">
        <v>2550.0795400000002</v>
      </c>
      <c r="N15" s="184">
        <f t="shared" ref="N15:N40" si="8">+IF(L15=0,"X",M15/L15)</f>
        <v>1.389801935148905</v>
      </c>
      <c r="O15" s="59"/>
      <c r="P15" s="60"/>
      <c r="Q15" s="59"/>
      <c r="R15" s="60"/>
      <c r="S15" s="59"/>
      <c r="T15" s="60"/>
    </row>
    <row r="16" spans="1:20" ht="20.100000000000001" customHeight="1" x14ac:dyDescent="0.2">
      <c r="A16" s="186" t="s">
        <v>2</v>
      </c>
      <c r="B16" s="62" t="s">
        <v>92</v>
      </c>
      <c r="C16" s="215">
        <f t="shared" si="4"/>
        <v>353983.47444999998</v>
      </c>
      <c r="D16" s="215">
        <f t="shared" si="4"/>
        <v>376855.03321000002</v>
      </c>
      <c r="E16" s="184">
        <f t="shared" si="5"/>
        <v>1.0646119392876647</v>
      </c>
      <c r="F16" s="215">
        <v>253545.08963</v>
      </c>
      <c r="G16" s="215">
        <v>257976.96603000001</v>
      </c>
      <c r="H16" s="184">
        <f t="shared" si="6"/>
        <v>1.0174796380654323</v>
      </c>
      <c r="I16" s="215">
        <v>99285.435809999995</v>
      </c>
      <c r="J16" s="215">
        <v>120905.11840000001</v>
      </c>
      <c r="K16" s="184">
        <f t="shared" si="7"/>
        <v>1.2177528094994017</v>
      </c>
      <c r="L16" s="215">
        <v>-1152.94901</v>
      </c>
      <c r="M16" s="215">
        <v>2027.0512200000001</v>
      </c>
      <c r="N16" s="184" t="s">
        <v>33</v>
      </c>
      <c r="O16" s="59"/>
      <c r="P16" s="60"/>
      <c r="Q16" s="59"/>
      <c r="R16" s="60"/>
      <c r="S16" s="59"/>
      <c r="T16" s="60"/>
    </row>
    <row r="17" spans="1:20" ht="20.100000000000001" customHeight="1" x14ac:dyDescent="0.2">
      <c r="A17" s="186" t="s">
        <v>3</v>
      </c>
      <c r="B17" s="62" t="s">
        <v>42</v>
      </c>
      <c r="C17" s="215">
        <f t="shared" si="4"/>
        <v>365758.45159000001</v>
      </c>
      <c r="D17" s="215">
        <f t="shared" si="4"/>
        <v>416337.88767999999</v>
      </c>
      <c r="E17" s="184">
        <f t="shared" si="5"/>
        <v>1.1382864452485637</v>
      </c>
      <c r="F17" s="215">
        <v>280800.8076</v>
      </c>
      <c r="G17" s="215">
        <v>335965.72904000001</v>
      </c>
      <c r="H17" s="184">
        <f t="shared" si="6"/>
        <v>1.196455707914424</v>
      </c>
      <c r="I17" s="215">
        <v>86559.87702</v>
      </c>
      <c r="J17" s="215">
        <v>82359.407709999999</v>
      </c>
      <c r="K17" s="184">
        <f t="shared" si="7"/>
        <v>0.95147325233572755</v>
      </c>
      <c r="L17" s="215">
        <v>1602.2330300000001</v>
      </c>
      <c r="M17" s="215">
        <v>1987.2490700000001</v>
      </c>
      <c r="N17" s="184">
        <f t="shared" si="8"/>
        <v>1.2402996522921512</v>
      </c>
      <c r="O17" s="59"/>
      <c r="P17" s="60"/>
      <c r="Q17" s="59"/>
      <c r="R17" s="60"/>
      <c r="S17" s="59"/>
      <c r="T17" s="60"/>
    </row>
    <row r="18" spans="1:20" ht="20.100000000000001" customHeight="1" x14ac:dyDescent="0.2">
      <c r="A18" s="186" t="s">
        <v>4</v>
      </c>
      <c r="B18" s="62" t="s">
        <v>323</v>
      </c>
      <c r="C18" s="215">
        <f t="shared" si="4"/>
        <v>60531.99467</v>
      </c>
      <c r="D18" s="215">
        <f t="shared" si="4"/>
        <v>81615.699850000005</v>
      </c>
      <c r="E18" s="184">
        <f t="shared" si="5"/>
        <v>1.3483067970077849</v>
      </c>
      <c r="F18" s="215">
        <v>44974.709110000003</v>
      </c>
      <c r="G18" s="215">
        <v>65429.653830000003</v>
      </c>
      <c r="H18" s="184">
        <f t="shared" si="6"/>
        <v>1.4548099392921232</v>
      </c>
      <c r="I18" s="215">
        <v>15557.28556</v>
      </c>
      <c r="J18" s="215">
        <v>16186.04602</v>
      </c>
      <c r="K18" s="184">
        <f t="shared" si="7"/>
        <v>1.0404158204575631</v>
      </c>
      <c r="L18" s="215">
        <v>0</v>
      </c>
      <c r="M18" s="215">
        <v>0</v>
      </c>
      <c r="N18" s="184" t="str">
        <f t="shared" si="8"/>
        <v>X</v>
      </c>
      <c r="O18" s="59"/>
      <c r="P18" s="60"/>
      <c r="Q18" s="59"/>
      <c r="R18" s="60"/>
      <c r="S18" s="59"/>
      <c r="T18" s="60"/>
    </row>
    <row r="19" spans="1:20" ht="20.100000000000001" customHeight="1" x14ac:dyDescent="0.2">
      <c r="A19" s="186" t="s">
        <v>5</v>
      </c>
      <c r="B19" s="62" t="s">
        <v>43</v>
      </c>
      <c r="C19" s="215">
        <f t="shared" si="4"/>
        <v>208750.10425</v>
      </c>
      <c r="D19" s="215">
        <f t="shared" si="4"/>
        <v>212629.11008000001</v>
      </c>
      <c r="E19" s="184">
        <f t="shared" si="5"/>
        <v>1.0185820545763871</v>
      </c>
      <c r="F19" s="215">
        <v>191256.38948000001</v>
      </c>
      <c r="G19" s="215">
        <v>192693.81744000001</v>
      </c>
      <c r="H19" s="184">
        <f t="shared" si="6"/>
        <v>1.0075157120967733</v>
      </c>
      <c r="I19" s="215">
        <v>17510.421569999999</v>
      </c>
      <c r="J19" s="215">
        <v>19943.043750000001</v>
      </c>
      <c r="K19" s="184">
        <f t="shared" si="7"/>
        <v>1.1389242497832108</v>
      </c>
      <c r="L19" s="215">
        <v>16.706800000000001</v>
      </c>
      <c r="M19" s="215">
        <v>7.7511099999999997</v>
      </c>
      <c r="N19" s="184">
        <f t="shared" si="8"/>
        <v>0.46394940982115063</v>
      </c>
      <c r="O19" s="59"/>
      <c r="P19" s="60"/>
      <c r="Q19" s="59"/>
      <c r="R19" s="60"/>
      <c r="S19" s="59"/>
      <c r="T19" s="60"/>
    </row>
    <row r="20" spans="1:20" ht="20.100000000000001" customHeight="1" x14ac:dyDescent="0.2">
      <c r="A20" s="186" t="s">
        <v>6</v>
      </c>
      <c r="B20" s="62" t="s">
        <v>44</v>
      </c>
      <c r="C20" s="215">
        <f t="shared" si="4"/>
        <v>121326.57296999999</v>
      </c>
      <c r="D20" s="215">
        <f t="shared" si="4"/>
        <v>105355.78781000001</v>
      </c>
      <c r="E20" s="184">
        <f t="shared" si="5"/>
        <v>0.86836531545361439</v>
      </c>
      <c r="F20" s="215">
        <v>81546.141579999996</v>
      </c>
      <c r="G20" s="215">
        <v>67394.875899999999</v>
      </c>
      <c r="H20" s="184">
        <f t="shared" si="6"/>
        <v>0.82646308696142234</v>
      </c>
      <c r="I20" s="215">
        <v>45972.057659999999</v>
      </c>
      <c r="J20" s="215">
        <v>45976.420830000003</v>
      </c>
      <c r="K20" s="184">
        <f t="shared" si="7"/>
        <v>1.000094909173574</v>
      </c>
      <c r="L20" s="215">
        <v>6191.6262699999997</v>
      </c>
      <c r="M20" s="215">
        <v>8015.5089200000002</v>
      </c>
      <c r="N20" s="184">
        <f t="shared" si="8"/>
        <v>1.2945724710222215</v>
      </c>
      <c r="O20" s="59"/>
      <c r="P20" s="60"/>
      <c r="Q20" s="59"/>
      <c r="R20" s="60"/>
      <c r="S20" s="59"/>
      <c r="T20" s="60"/>
    </row>
    <row r="21" spans="1:20" ht="20.100000000000001" customHeight="1" x14ac:dyDescent="0.2">
      <c r="A21" s="186" t="s">
        <v>7</v>
      </c>
      <c r="B21" s="62" t="s">
        <v>78</v>
      </c>
      <c r="C21" s="215">
        <f t="shared" si="4"/>
        <v>29605.544099999996</v>
      </c>
      <c r="D21" s="215">
        <f t="shared" si="4"/>
        <v>29721.878500000003</v>
      </c>
      <c r="E21" s="184">
        <f t="shared" si="5"/>
        <v>1.0039294802219159</v>
      </c>
      <c r="F21" s="215">
        <v>20862.261439999998</v>
      </c>
      <c r="G21" s="215">
        <v>19951.3194</v>
      </c>
      <c r="H21" s="184">
        <f t="shared" si="6"/>
        <v>0.95633541250454202</v>
      </c>
      <c r="I21" s="215">
        <v>8743.3114100000003</v>
      </c>
      <c r="J21" s="215">
        <v>9775.5958900000005</v>
      </c>
      <c r="K21" s="184">
        <f t="shared" si="7"/>
        <v>1.1180656197169581</v>
      </c>
      <c r="L21" s="215">
        <v>2.8750000000000001E-2</v>
      </c>
      <c r="M21" s="215">
        <v>5.0367899999999999</v>
      </c>
      <c r="N21" s="184">
        <f t="shared" si="8"/>
        <v>175.19269565217391</v>
      </c>
      <c r="O21" s="59"/>
      <c r="P21" s="60"/>
      <c r="Q21" s="59"/>
      <c r="R21" s="60"/>
      <c r="S21" s="59"/>
      <c r="T21" s="60"/>
    </row>
    <row r="22" spans="1:20" ht="20.100000000000001" customHeight="1" x14ac:dyDescent="0.2">
      <c r="A22" s="186" t="s">
        <v>8</v>
      </c>
      <c r="B22" s="62" t="s">
        <v>71</v>
      </c>
      <c r="C22" s="215">
        <f t="shared" si="4"/>
        <v>263291.61985999998</v>
      </c>
      <c r="D22" s="215">
        <f t="shared" si="4"/>
        <v>182864.54098999998</v>
      </c>
      <c r="E22" s="184">
        <f t="shared" si="5"/>
        <v>0.69453232536316389</v>
      </c>
      <c r="F22" s="215">
        <v>241216.87815999999</v>
      </c>
      <c r="G22" s="215">
        <v>158514.69902999999</v>
      </c>
      <c r="H22" s="184">
        <f t="shared" si="6"/>
        <v>0.65714596855389462</v>
      </c>
      <c r="I22" s="215">
        <v>24756.346720000001</v>
      </c>
      <c r="J22" s="215">
        <v>25771.390899999999</v>
      </c>
      <c r="K22" s="184">
        <f t="shared" si="7"/>
        <v>1.0410013719504085</v>
      </c>
      <c r="L22" s="215">
        <v>2681.60502</v>
      </c>
      <c r="M22" s="215">
        <v>1421.5489399999999</v>
      </c>
      <c r="N22" s="184">
        <f t="shared" si="8"/>
        <v>0.53011123166826413</v>
      </c>
      <c r="O22" s="59"/>
      <c r="P22" s="60"/>
      <c r="Q22" s="59"/>
      <c r="R22" s="60"/>
      <c r="S22" s="59"/>
      <c r="T22" s="60"/>
    </row>
    <row r="23" spans="1:20" ht="20.100000000000001" customHeight="1" x14ac:dyDescent="0.2">
      <c r="A23" s="186" t="s">
        <v>9</v>
      </c>
      <c r="B23" s="62" t="s">
        <v>45</v>
      </c>
      <c r="C23" s="215">
        <f t="shared" si="4"/>
        <v>218737.38847000001</v>
      </c>
      <c r="D23" s="215">
        <f t="shared" si="4"/>
        <v>391620.17009999999</v>
      </c>
      <c r="E23" s="184">
        <f t="shared" si="5"/>
        <v>1.7903668542413407</v>
      </c>
      <c r="F23" s="215">
        <v>189303.55309</v>
      </c>
      <c r="G23" s="215">
        <v>351511.26192999998</v>
      </c>
      <c r="H23" s="184">
        <f t="shared" si="6"/>
        <v>1.8568656329597895</v>
      </c>
      <c r="I23" s="215">
        <v>29349.87429</v>
      </c>
      <c r="J23" s="215">
        <v>40233.554689999997</v>
      </c>
      <c r="K23" s="184">
        <f t="shared" si="7"/>
        <v>1.3708254520091165</v>
      </c>
      <c r="L23" s="215">
        <v>-83.961089999999999</v>
      </c>
      <c r="M23" s="215">
        <v>124.64652</v>
      </c>
      <c r="N23" s="184" t="s">
        <v>33</v>
      </c>
      <c r="O23" s="59"/>
      <c r="P23" s="60"/>
      <c r="Q23" s="59"/>
      <c r="R23" s="60"/>
      <c r="S23" s="59"/>
      <c r="T23" s="60"/>
    </row>
    <row r="24" spans="1:20" ht="20.100000000000001" customHeight="1" x14ac:dyDescent="0.2">
      <c r="A24" s="186" t="s">
        <v>10</v>
      </c>
      <c r="B24" s="62" t="s">
        <v>46</v>
      </c>
      <c r="C24" s="215">
        <f t="shared" si="4"/>
        <v>254637.97770999998</v>
      </c>
      <c r="D24" s="215">
        <f t="shared" si="4"/>
        <v>188481.00539000003</v>
      </c>
      <c r="E24" s="184">
        <f t="shared" si="5"/>
        <v>0.74019204474147904</v>
      </c>
      <c r="F24" s="215">
        <v>205597.76243999999</v>
      </c>
      <c r="G24" s="215">
        <v>147207.49504000001</v>
      </c>
      <c r="H24" s="184">
        <f t="shared" si="6"/>
        <v>0.71599755412201949</v>
      </c>
      <c r="I24" s="215">
        <v>63481.240720000002</v>
      </c>
      <c r="J24" s="215">
        <v>58420.177739999999</v>
      </c>
      <c r="K24" s="184">
        <f t="shared" si="7"/>
        <v>0.92027466819177184</v>
      </c>
      <c r="L24" s="215">
        <v>14441.025449999999</v>
      </c>
      <c r="M24" s="215">
        <v>17146.667389999999</v>
      </c>
      <c r="N24" s="184">
        <f t="shared" si="8"/>
        <v>1.1873580203405847</v>
      </c>
      <c r="O24" s="59"/>
      <c r="P24" s="60"/>
      <c r="Q24" s="59"/>
      <c r="R24" s="60"/>
      <c r="S24" s="59"/>
      <c r="T24" s="60"/>
    </row>
    <row r="25" spans="1:20" ht="20.100000000000001" customHeight="1" x14ac:dyDescent="0.2">
      <c r="A25" s="186" t="s">
        <v>11</v>
      </c>
      <c r="B25" s="62" t="s">
        <v>47</v>
      </c>
      <c r="C25" s="215">
        <f t="shared" si="4"/>
        <v>4967.0634999999993</v>
      </c>
      <c r="D25" s="215">
        <f t="shared" si="4"/>
        <v>5084.9898199999998</v>
      </c>
      <c r="E25" s="184">
        <f t="shared" si="5"/>
        <v>1.0237416574199223</v>
      </c>
      <c r="F25" s="215">
        <v>3366.7447299999999</v>
      </c>
      <c r="G25" s="215">
        <v>3395.4215899999999</v>
      </c>
      <c r="H25" s="184">
        <f t="shared" si="6"/>
        <v>1.0085176817073387</v>
      </c>
      <c r="I25" s="215">
        <v>1622.9046900000001</v>
      </c>
      <c r="J25" s="215">
        <v>1802.52225</v>
      </c>
      <c r="K25" s="184">
        <f t="shared" si="7"/>
        <v>1.1106765918582686</v>
      </c>
      <c r="L25" s="215">
        <v>22.585920000000002</v>
      </c>
      <c r="M25" s="215">
        <v>112.95402</v>
      </c>
      <c r="N25" s="184">
        <f t="shared" si="8"/>
        <v>5.0010812045734685</v>
      </c>
      <c r="O25" s="59"/>
      <c r="P25" s="60"/>
      <c r="Q25" s="59"/>
      <c r="R25" s="60"/>
      <c r="S25" s="59"/>
      <c r="T25" s="60"/>
    </row>
    <row r="26" spans="1:20" ht="20.100000000000001" customHeight="1" x14ac:dyDescent="0.2">
      <c r="A26" s="186" t="s">
        <v>12</v>
      </c>
      <c r="B26" s="62" t="s">
        <v>36</v>
      </c>
      <c r="C26" s="215">
        <f t="shared" si="4"/>
        <v>12335.932780000001</v>
      </c>
      <c r="D26" s="215">
        <f t="shared" si="4"/>
        <v>10896.372799999999</v>
      </c>
      <c r="E26" s="184">
        <f t="shared" si="5"/>
        <v>0.8833035161853402</v>
      </c>
      <c r="F26" s="215">
        <v>8369.3560300000008</v>
      </c>
      <c r="G26" s="215">
        <v>6877.9029799999998</v>
      </c>
      <c r="H26" s="184">
        <f t="shared" si="6"/>
        <v>0.82179596080583983</v>
      </c>
      <c r="I26" s="215">
        <v>4998.9879499999997</v>
      </c>
      <c r="J26" s="215">
        <v>4904.4633800000001</v>
      </c>
      <c r="K26" s="184">
        <f t="shared" si="7"/>
        <v>0.9810912586816698</v>
      </c>
      <c r="L26" s="215">
        <v>1032.4112</v>
      </c>
      <c r="M26" s="215">
        <v>885.99356</v>
      </c>
      <c r="N26" s="184">
        <f t="shared" si="8"/>
        <v>0.85817895040270775</v>
      </c>
      <c r="O26" s="59"/>
      <c r="P26" s="60"/>
      <c r="Q26" s="59"/>
      <c r="R26" s="60"/>
      <c r="S26" s="59"/>
      <c r="T26" s="60"/>
    </row>
    <row r="27" spans="1:20" ht="20.100000000000001" customHeight="1" x14ac:dyDescent="0.2">
      <c r="A27" s="186" t="s">
        <v>13</v>
      </c>
      <c r="B27" s="62" t="s">
        <v>48</v>
      </c>
      <c r="C27" s="215">
        <f t="shared" si="4"/>
        <v>614344.37667999999</v>
      </c>
      <c r="D27" s="215">
        <f t="shared" si="4"/>
        <v>470987.11894999997</v>
      </c>
      <c r="E27" s="184">
        <f t="shared" si="5"/>
        <v>0.76665000418051843</v>
      </c>
      <c r="F27" s="215">
        <v>628879.39966999996</v>
      </c>
      <c r="G27" s="215">
        <v>460632.49812</v>
      </c>
      <c r="H27" s="184">
        <f t="shared" si="6"/>
        <v>0.7324655543840578</v>
      </c>
      <c r="I27" s="215">
        <v>164391.98162000001</v>
      </c>
      <c r="J27" s="215">
        <v>141241.02364999999</v>
      </c>
      <c r="K27" s="184">
        <f t="shared" si="7"/>
        <v>0.85917221909573072</v>
      </c>
      <c r="L27" s="215">
        <v>178927.00461</v>
      </c>
      <c r="M27" s="215">
        <v>130886.40282</v>
      </c>
      <c r="N27" s="184">
        <f t="shared" si="8"/>
        <v>0.73150725965198959</v>
      </c>
      <c r="O27" s="59"/>
      <c r="P27" s="60"/>
      <c r="Q27" s="59"/>
      <c r="R27" s="60"/>
      <c r="S27" s="59"/>
      <c r="T27" s="60"/>
    </row>
    <row r="28" spans="1:20" ht="20.100000000000001" customHeight="1" x14ac:dyDescent="0.2">
      <c r="A28" s="186" t="s">
        <v>14</v>
      </c>
      <c r="B28" s="62" t="s">
        <v>49</v>
      </c>
      <c r="C28" s="215">
        <f t="shared" si="4"/>
        <v>352346.87919000001</v>
      </c>
      <c r="D28" s="215">
        <f t="shared" si="4"/>
        <v>353336.83901</v>
      </c>
      <c r="E28" s="184">
        <f>+IF(C28=0,"X",D28/C28)</f>
        <v>1.0028096171087872</v>
      </c>
      <c r="F28" s="215">
        <v>217871.56456</v>
      </c>
      <c r="G28" s="215">
        <v>263085.53868</v>
      </c>
      <c r="H28" s="184">
        <f>+IF(F28=0,"X",G28/F28)</f>
        <v>1.2075258155478497</v>
      </c>
      <c r="I28" s="215">
        <v>134835.50635000001</v>
      </c>
      <c r="J28" s="215">
        <v>90317.35067</v>
      </c>
      <c r="K28" s="184">
        <f>+IF(I28=0,"X",J28/I28)</f>
        <v>0.6698335854916303</v>
      </c>
      <c r="L28" s="215">
        <v>360.19171999999998</v>
      </c>
      <c r="M28" s="215">
        <v>66.050340000000006</v>
      </c>
      <c r="N28" s="184">
        <f>+IF(L28=0,"X",M28/L28)</f>
        <v>0.18337550902058494</v>
      </c>
      <c r="O28" s="59"/>
      <c r="P28" s="60"/>
      <c r="Q28" s="59"/>
      <c r="R28" s="60"/>
      <c r="S28" s="59"/>
      <c r="T28" s="60"/>
    </row>
    <row r="29" spans="1:20" ht="20.100000000000001" customHeight="1" x14ac:dyDescent="0.2">
      <c r="A29" s="186" t="s">
        <v>15</v>
      </c>
      <c r="B29" s="62" t="s">
        <v>50</v>
      </c>
      <c r="C29" s="215">
        <f t="shared" si="4"/>
        <v>203061.42066</v>
      </c>
      <c r="D29" s="215">
        <f t="shared" si="4"/>
        <v>195376.42837000001</v>
      </c>
      <c r="E29" s="184">
        <f t="shared" si="5"/>
        <v>0.96215434588696436</v>
      </c>
      <c r="F29" s="215">
        <v>179886.12533000001</v>
      </c>
      <c r="G29" s="215">
        <v>167353.478</v>
      </c>
      <c r="H29" s="184">
        <f t="shared" si="6"/>
        <v>0.93033010574323649</v>
      </c>
      <c r="I29" s="215">
        <v>23175.295330000001</v>
      </c>
      <c r="J29" s="215">
        <v>28022.950369999999</v>
      </c>
      <c r="K29" s="184">
        <f t="shared" si="7"/>
        <v>1.2091733879103925</v>
      </c>
      <c r="L29" s="215">
        <v>0</v>
      </c>
      <c r="M29" s="215">
        <v>0</v>
      </c>
      <c r="N29" s="184" t="str">
        <f t="shared" si="8"/>
        <v>X</v>
      </c>
      <c r="O29" s="59"/>
      <c r="P29" s="60"/>
      <c r="Q29" s="59"/>
      <c r="R29" s="60"/>
      <c r="S29" s="59"/>
      <c r="T29" s="60"/>
    </row>
    <row r="30" spans="1:20" ht="20.100000000000001" customHeight="1" x14ac:dyDescent="0.2">
      <c r="A30" s="186" t="s">
        <v>16</v>
      </c>
      <c r="B30" s="62" t="s">
        <v>93</v>
      </c>
      <c r="C30" s="215">
        <f t="shared" si="4"/>
        <v>328233.51390999998</v>
      </c>
      <c r="D30" s="215">
        <f t="shared" si="4"/>
        <v>295177.78844999999</v>
      </c>
      <c r="E30" s="184">
        <f t="shared" si="5"/>
        <v>0.89929204648778271</v>
      </c>
      <c r="F30" s="215">
        <v>301256.45009</v>
      </c>
      <c r="G30" s="215">
        <v>271268.16845</v>
      </c>
      <c r="H30" s="184">
        <f t="shared" si="6"/>
        <v>0.90045596822560636</v>
      </c>
      <c r="I30" s="215">
        <v>27333.00951</v>
      </c>
      <c r="J30" s="215">
        <v>23908.692940000001</v>
      </c>
      <c r="K30" s="184">
        <f t="shared" si="7"/>
        <v>0.87471864125510268</v>
      </c>
      <c r="L30" s="215">
        <v>355.94569000000001</v>
      </c>
      <c r="M30" s="215">
        <v>-0.92706</v>
      </c>
      <c r="N30" s="184" t="s">
        <v>33</v>
      </c>
      <c r="O30" s="59"/>
      <c r="P30" s="60"/>
      <c r="Q30" s="59"/>
      <c r="R30" s="60"/>
      <c r="S30" s="59"/>
      <c r="T30" s="60"/>
    </row>
    <row r="31" spans="1:20" ht="20.100000000000001" customHeight="1" x14ac:dyDescent="0.2">
      <c r="A31" s="186" t="s">
        <v>17</v>
      </c>
      <c r="B31" s="62" t="s">
        <v>94</v>
      </c>
      <c r="C31" s="215">
        <f t="shared" si="4"/>
        <v>14900.655399999998</v>
      </c>
      <c r="D31" s="215">
        <f t="shared" si="4"/>
        <v>15509.83858</v>
      </c>
      <c r="E31" s="184">
        <f t="shared" si="5"/>
        <v>1.0408829788789022</v>
      </c>
      <c r="F31" s="215">
        <v>7738.3475399999998</v>
      </c>
      <c r="G31" s="215">
        <v>8750.0597300000009</v>
      </c>
      <c r="H31" s="184">
        <f t="shared" si="6"/>
        <v>1.1307400817513555</v>
      </c>
      <c r="I31" s="215">
        <v>7190.5221899999997</v>
      </c>
      <c r="J31" s="215">
        <v>6762.9512299999997</v>
      </c>
      <c r="K31" s="184">
        <f t="shared" si="7"/>
        <v>0.94053686940920211</v>
      </c>
      <c r="L31" s="215">
        <v>28.21433</v>
      </c>
      <c r="M31" s="215">
        <v>3.17238</v>
      </c>
      <c r="N31" s="184">
        <f t="shared" si="8"/>
        <v>0.11243860832420971</v>
      </c>
      <c r="O31" s="59"/>
      <c r="P31" s="60"/>
      <c r="Q31" s="59"/>
      <c r="R31" s="60"/>
      <c r="S31" s="59"/>
      <c r="T31" s="60"/>
    </row>
    <row r="32" spans="1:20" ht="20.100000000000001" customHeight="1" x14ac:dyDescent="0.2">
      <c r="A32" s="186" t="s">
        <v>18</v>
      </c>
      <c r="B32" s="62" t="s">
        <v>51</v>
      </c>
      <c r="C32" s="215">
        <f t="shared" si="4"/>
        <v>34841.231059999998</v>
      </c>
      <c r="D32" s="215">
        <f t="shared" si="4"/>
        <v>34955.333059999997</v>
      </c>
      <c r="E32" s="184">
        <f t="shared" si="5"/>
        <v>1.0032749129846619</v>
      </c>
      <c r="F32" s="215">
        <v>12058.47738</v>
      </c>
      <c r="G32" s="215">
        <v>11587.98317</v>
      </c>
      <c r="H32" s="184">
        <f t="shared" si="6"/>
        <v>0.96098228696930221</v>
      </c>
      <c r="I32" s="215">
        <v>29923.744579999999</v>
      </c>
      <c r="J32" s="215">
        <v>31270.6708</v>
      </c>
      <c r="K32" s="184">
        <f t="shared" si="7"/>
        <v>1.0450119541823732</v>
      </c>
      <c r="L32" s="215">
        <v>7140.9908999999998</v>
      </c>
      <c r="M32" s="215">
        <v>7903.3209100000004</v>
      </c>
      <c r="N32" s="184">
        <f t="shared" si="8"/>
        <v>1.1067540934690172</v>
      </c>
      <c r="O32" s="59"/>
      <c r="P32" s="60"/>
      <c r="Q32" s="59"/>
      <c r="R32" s="60"/>
      <c r="S32" s="59"/>
      <c r="T32" s="60"/>
    </row>
    <row r="33" spans="1:20" ht="20.100000000000001" customHeight="1" x14ac:dyDescent="0.2">
      <c r="A33" s="186" t="s">
        <v>19</v>
      </c>
      <c r="B33" s="62" t="s">
        <v>95</v>
      </c>
      <c r="C33" s="215">
        <f t="shared" si="4"/>
        <v>89458.752439999997</v>
      </c>
      <c r="D33" s="215">
        <f t="shared" si="4"/>
        <v>89141.735850000012</v>
      </c>
      <c r="E33" s="184">
        <f t="shared" si="5"/>
        <v>0.99645628201429914</v>
      </c>
      <c r="F33" s="215">
        <v>33674.783810000001</v>
      </c>
      <c r="G33" s="215">
        <v>35301.687010000001</v>
      </c>
      <c r="H33" s="184">
        <f t="shared" si="6"/>
        <v>1.0483122091942541</v>
      </c>
      <c r="I33" s="215">
        <v>56970.355329999999</v>
      </c>
      <c r="J33" s="215">
        <v>55574.103560000003</v>
      </c>
      <c r="K33" s="184">
        <f t="shared" si="7"/>
        <v>0.97549160854075379</v>
      </c>
      <c r="L33" s="215">
        <v>1186.3867</v>
      </c>
      <c r="M33" s="215">
        <v>1734.0547200000001</v>
      </c>
      <c r="N33" s="184">
        <f t="shared" si="8"/>
        <v>1.4616269046171877</v>
      </c>
      <c r="O33" s="59"/>
      <c r="P33" s="60"/>
      <c r="Q33" s="59"/>
      <c r="R33" s="60"/>
      <c r="S33" s="59"/>
      <c r="T33" s="60"/>
    </row>
    <row r="34" spans="1:20" ht="20.100000000000001" customHeight="1" x14ac:dyDescent="0.2">
      <c r="A34" s="186" t="s">
        <v>20</v>
      </c>
      <c r="B34" s="62" t="s">
        <v>79</v>
      </c>
      <c r="C34" s="215">
        <f t="shared" si="4"/>
        <v>1092691.4688800001</v>
      </c>
      <c r="D34" s="215">
        <f t="shared" si="4"/>
        <v>1121264.12154</v>
      </c>
      <c r="E34" s="184">
        <f t="shared" si="5"/>
        <v>1.0261488750244263</v>
      </c>
      <c r="F34" s="215">
        <v>439564.37367</v>
      </c>
      <c r="G34" s="215">
        <v>467826.00994000002</v>
      </c>
      <c r="H34" s="184">
        <f t="shared" si="6"/>
        <v>1.0642946470707775</v>
      </c>
      <c r="I34" s="215">
        <v>653168.91741999995</v>
      </c>
      <c r="J34" s="215">
        <v>653438.24693999998</v>
      </c>
      <c r="K34" s="184">
        <f t="shared" si="7"/>
        <v>1.0004123428301883</v>
      </c>
      <c r="L34" s="215">
        <v>41.822209999999998</v>
      </c>
      <c r="M34" s="215">
        <v>0.13533999999999999</v>
      </c>
      <c r="N34" s="184">
        <f t="shared" si="8"/>
        <v>3.2360795854642784E-3</v>
      </c>
      <c r="O34" s="59"/>
      <c r="P34" s="60"/>
      <c r="Q34" s="59"/>
      <c r="R34" s="60"/>
      <c r="S34" s="59"/>
      <c r="T34" s="60"/>
    </row>
    <row r="35" spans="1:20" ht="20.100000000000001" customHeight="1" x14ac:dyDescent="0.2">
      <c r="A35" s="186" t="s">
        <v>22</v>
      </c>
      <c r="B35" s="62" t="s">
        <v>72</v>
      </c>
      <c r="C35" s="215">
        <f t="shared" si="4"/>
        <v>1247.5709899999999</v>
      </c>
      <c r="D35" s="215">
        <f t="shared" si="4"/>
        <v>1369.43669</v>
      </c>
      <c r="E35" s="184">
        <f t="shared" si="5"/>
        <v>1.097682377176789</v>
      </c>
      <c r="F35" s="215">
        <v>311.32634000000002</v>
      </c>
      <c r="G35" s="215">
        <v>334.47091999999998</v>
      </c>
      <c r="H35" s="184">
        <f t="shared" si="6"/>
        <v>1.074341862625565</v>
      </c>
      <c r="I35" s="215">
        <v>936.24464999999998</v>
      </c>
      <c r="J35" s="215">
        <v>1034.96577</v>
      </c>
      <c r="K35" s="184">
        <f t="shared" si="7"/>
        <v>1.1054437213606507</v>
      </c>
      <c r="L35" s="215">
        <v>0</v>
      </c>
      <c r="M35" s="215">
        <v>0</v>
      </c>
      <c r="N35" s="184" t="str">
        <f t="shared" si="8"/>
        <v>X</v>
      </c>
      <c r="O35" s="59"/>
      <c r="P35" s="60"/>
      <c r="Q35" s="59"/>
      <c r="R35" s="60"/>
      <c r="S35" s="59"/>
      <c r="T35" s="60"/>
    </row>
    <row r="36" spans="1:20" ht="20.100000000000001" customHeight="1" x14ac:dyDescent="0.2">
      <c r="A36" s="186" t="s">
        <v>23</v>
      </c>
      <c r="B36" s="62" t="s">
        <v>324</v>
      </c>
      <c r="C36" s="215">
        <f t="shared" si="4"/>
        <v>41563.328030000004</v>
      </c>
      <c r="D36" s="215">
        <f t="shared" si="4"/>
        <v>35127.943950000001</v>
      </c>
      <c r="E36" s="184">
        <f t="shared" si="5"/>
        <v>0.84516677597725076</v>
      </c>
      <c r="F36" s="215">
        <v>27217.577130000001</v>
      </c>
      <c r="G36" s="215">
        <v>22206.589019999999</v>
      </c>
      <c r="H36" s="184">
        <f t="shared" si="6"/>
        <v>0.81589147020449715</v>
      </c>
      <c r="I36" s="215">
        <v>14345.750899999999</v>
      </c>
      <c r="J36" s="215">
        <v>12921.35493</v>
      </c>
      <c r="K36" s="184">
        <f t="shared" si="7"/>
        <v>0.90070955644434059</v>
      </c>
      <c r="L36" s="215">
        <v>0</v>
      </c>
      <c r="M36" s="215">
        <v>0</v>
      </c>
      <c r="N36" s="184" t="str">
        <f t="shared" si="8"/>
        <v>X</v>
      </c>
      <c r="O36" s="59"/>
      <c r="P36" s="60"/>
      <c r="Q36" s="59"/>
      <c r="R36" s="60"/>
      <c r="S36" s="59"/>
      <c r="T36" s="60"/>
    </row>
    <row r="37" spans="1:20" ht="20.100000000000001" customHeight="1" x14ac:dyDescent="0.2">
      <c r="A37" s="186" t="s">
        <v>24</v>
      </c>
      <c r="B37" s="62" t="s">
        <v>80</v>
      </c>
      <c r="C37" s="215">
        <f t="shared" si="4"/>
        <v>23593.608360000002</v>
      </c>
      <c r="D37" s="215">
        <f t="shared" si="4"/>
        <v>17317.143470000003</v>
      </c>
      <c r="E37" s="184">
        <f t="shared" si="5"/>
        <v>0.73397605002883082</v>
      </c>
      <c r="F37" s="215">
        <v>17347.43</v>
      </c>
      <c r="G37" s="215">
        <v>10996.1389</v>
      </c>
      <c r="H37" s="184">
        <f t="shared" si="6"/>
        <v>0.63387711609154784</v>
      </c>
      <c r="I37" s="215">
        <v>6309.48398</v>
      </c>
      <c r="J37" s="215">
        <v>6502.2341500000002</v>
      </c>
      <c r="K37" s="184">
        <f t="shared" si="7"/>
        <v>1.0305492763926474</v>
      </c>
      <c r="L37" s="215">
        <v>63.305619999999998</v>
      </c>
      <c r="M37" s="215">
        <v>181.22958</v>
      </c>
      <c r="N37" s="184">
        <f t="shared" si="8"/>
        <v>2.8627723731321169</v>
      </c>
      <c r="O37" s="59"/>
      <c r="P37" s="60"/>
      <c r="Q37" s="59"/>
      <c r="R37" s="60"/>
      <c r="S37" s="59"/>
      <c r="T37" s="60"/>
    </row>
    <row r="38" spans="1:20" ht="20.100000000000001" customHeight="1" x14ac:dyDescent="0.2">
      <c r="A38" s="186" t="s">
        <v>25</v>
      </c>
      <c r="B38" s="62" t="s">
        <v>52</v>
      </c>
      <c r="C38" s="215">
        <f t="shared" si="4"/>
        <v>58073.561020000001</v>
      </c>
      <c r="D38" s="215">
        <f t="shared" si="4"/>
        <v>65882.425220000005</v>
      </c>
      <c r="E38" s="184">
        <f t="shared" si="5"/>
        <v>1.1344650485151186</v>
      </c>
      <c r="F38" s="215">
        <v>51358.691140000003</v>
      </c>
      <c r="G38" s="215">
        <v>59383.250610000003</v>
      </c>
      <c r="H38" s="184">
        <f t="shared" si="6"/>
        <v>1.1562454044657338</v>
      </c>
      <c r="I38" s="215">
        <v>9612.9223500000007</v>
      </c>
      <c r="J38" s="215">
        <v>8990.4609199999995</v>
      </c>
      <c r="K38" s="184">
        <f t="shared" si="7"/>
        <v>0.9352474297267156</v>
      </c>
      <c r="L38" s="215">
        <v>2898.0524700000001</v>
      </c>
      <c r="M38" s="215">
        <v>2491.28631</v>
      </c>
      <c r="N38" s="184">
        <f t="shared" si="8"/>
        <v>0.85964154748378308</v>
      </c>
      <c r="O38" s="59"/>
      <c r="P38" s="60"/>
      <c r="Q38" s="59"/>
      <c r="R38" s="60"/>
      <c r="S38" s="59"/>
      <c r="T38" s="60"/>
    </row>
    <row r="39" spans="1:20" s="103" customFormat="1" ht="20.100000000000001" customHeight="1" x14ac:dyDescent="0.2">
      <c r="A39" s="186" t="s">
        <v>26</v>
      </c>
      <c r="B39" s="62" t="s">
        <v>96</v>
      </c>
      <c r="C39" s="215">
        <f t="shared" si="4"/>
        <v>134221.99681000001</v>
      </c>
      <c r="D39" s="215">
        <f t="shared" si="4"/>
        <v>107719.43371000001</v>
      </c>
      <c r="E39" s="184">
        <f t="shared" si="5"/>
        <v>0.80254679761979619</v>
      </c>
      <c r="F39" s="215">
        <v>74641.36202</v>
      </c>
      <c r="G39" s="215">
        <v>66505.398939999999</v>
      </c>
      <c r="H39" s="184">
        <f t="shared" si="6"/>
        <v>0.89099926823655784</v>
      </c>
      <c r="I39" s="215">
        <v>60001.847869999998</v>
      </c>
      <c r="J39" s="215">
        <v>41545.940450000002</v>
      </c>
      <c r="K39" s="184">
        <f t="shared" si="7"/>
        <v>0.69241101607426214</v>
      </c>
      <c r="L39" s="215">
        <v>421.21307999999999</v>
      </c>
      <c r="M39" s="215">
        <v>331.90568000000002</v>
      </c>
      <c r="N39" s="184">
        <f t="shared" si="8"/>
        <v>0.78797572003224592</v>
      </c>
      <c r="O39" s="59"/>
      <c r="P39" s="60"/>
      <c r="Q39" s="59"/>
      <c r="R39" s="60"/>
      <c r="S39" s="59"/>
      <c r="T39" s="60"/>
    </row>
    <row r="40" spans="1:20" ht="20.100000000000001" customHeight="1" thickBot="1" x14ac:dyDescent="0.25">
      <c r="A40" s="186" t="s">
        <v>27</v>
      </c>
      <c r="B40" s="62" t="s">
        <v>81</v>
      </c>
      <c r="C40" s="215">
        <f t="shared" si="4"/>
        <v>187316.52831000002</v>
      </c>
      <c r="D40" s="215">
        <f t="shared" si="4"/>
        <v>187380.41420999999</v>
      </c>
      <c r="E40" s="184">
        <f t="shared" si="5"/>
        <v>1.0003410585311203</v>
      </c>
      <c r="F40" s="215">
        <v>159992.69928</v>
      </c>
      <c r="G40" s="215">
        <v>159939.33694000001</v>
      </c>
      <c r="H40" s="184">
        <f t="shared" si="6"/>
        <v>0.99966647015620003</v>
      </c>
      <c r="I40" s="215">
        <v>31185.451300000001</v>
      </c>
      <c r="J40" s="215">
        <v>31404.150030000001</v>
      </c>
      <c r="K40" s="184">
        <f t="shared" si="7"/>
        <v>1.0070128448004856</v>
      </c>
      <c r="L40" s="215">
        <v>3861.6222699999998</v>
      </c>
      <c r="M40" s="215">
        <v>3963.07276</v>
      </c>
      <c r="N40" s="184">
        <f t="shared" si="8"/>
        <v>1.0262714690631822</v>
      </c>
      <c r="O40" s="59"/>
      <c r="P40" s="60"/>
      <c r="Q40" s="59"/>
      <c r="R40" s="60"/>
      <c r="S40" s="59"/>
      <c r="T40" s="60"/>
    </row>
    <row r="41" spans="1:20" ht="20.100000000000001" customHeight="1" thickBot="1" x14ac:dyDescent="0.25">
      <c r="A41" s="121"/>
      <c r="B41" s="115" t="s">
        <v>164</v>
      </c>
      <c r="C41" s="61">
        <f>SUM(C14:C40)</f>
        <v>5421578.68616</v>
      </c>
      <c r="D41" s="61">
        <f t="shared" ref="D41" si="9">SUM(D14:D40)</f>
        <v>5335473.6659199996</v>
      </c>
      <c r="E41" s="185">
        <f t="shared" ref="E41" si="10">+IF(C41=0,"X",D41/C41)</f>
        <v>0.98411809083213975</v>
      </c>
      <c r="F41" s="61">
        <f>SUM(F14:F40)</f>
        <v>3932773.3788300003</v>
      </c>
      <c r="G41" s="61">
        <f t="shared" ref="G41" si="11">SUM(G14:G40)</f>
        <v>3865000.9141799998</v>
      </c>
      <c r="H41" s="185">
        <f t="shared" ref="H41" si="12">+IF(F41=0,"X",G41/F41)</f>
        <v>0.98276725910147333</v>
      </c>
      <c r="I41" s="61">
        <f>SUM(I14:I40)</f>
        <v>1710681.9967000003</v>
      </c>
      <c r="J41" s="61">
        <f t="shared" ref="J41" si="13">SUM(J14:J40)</f>
        <v>1653252.0203399996</v>
      </c>
      <c r="K41" s="185">
        <f t="shared" ref="K41" si="14">+IF(I41=0,"X",J41/I41)</f>
        <v>0.96642860773025829</v>
      </c>
      <c r="L41" s="61">
        <f>SUM(L14:L40)</f>
        <v>221876.68936999998</v>
      </c>
      <c r="M41" s="61">
        <f t="shared" ref="M41" si="15">SUM(M14:M40)</f>
        <v>182779.26860000004</v>
      </c>
      <c r="N41" s="185">
        <f t="shared" ref="N41" si="16">+IF(L41=0,"X",M41/L41)</f>
        <v>0.82378761427794089</v>
      </c>
      <c r="O41" s="59"/>
      <c r="P41" s="60"/>
      <c r="Q41" s="319"/>
      <c r="R41" s="60"/>
      <c r="S41" s="59"/>
      <c r="T41" s="60"/>
    </row>
    <row r="42" spans="1:20" ht="20.100000000000001" customHeight="1" x14ac:dyDescent="0.2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P42" s="60"/>
      <c r="R42" s="60"/>
      <c r="S42" s="102"/>
      <c r="T42" s="60"/>
    </row>
    <row r="43" spans="1:20" s="57" customFormat="1" ht="20.100000000000001" customHeight="1" x14ac:dyDescent="0.2">
      <c r="A43" s="104" t="s">
        <v>217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P43" s="60"/>
      <c r="R43" s="60"/>
      <c r="S43" s="63"/>
      <c r="T43" s="60"/>
    </row>
    <row r="44" spans="1:20" ht="20.100000000000001" customHeight="1" thickBot="1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P44" s="60"/>
      <c r="R44" s="60"/>
      <c r="S44" s="102"/>
      <c r="T44" s="60"/>
    </row>
    <row r="45" spans="1:20" ht="32.25" customHeight="1" thickBot="1" x14ac:dyDescent="0.25">
      <c r="A45" s="588" t="s">
        <v>156</v>
      </c>
      <c r="B45" s="572" t="s">
        <v>160</v>
      </c>
      <c r="C45" s="585" t="s">
        <v>218</v>
      </c>
      <c r="D45" s="586"/>
      <c r="E45" s="308" t="s">
        <v>159</v>
      </c>
      <c r="F45" s="309" t="s">
        <v>219</v>
      </c>
      <c r="G45" s="310"/>
      <c r="H45" s="308" t="s">
        <v>159</v>
      </c>
      <c r="I45" s="585" t="s">
        <v>220</v>
      </c>
      <c r="J45" s="586"/>
      <c r="K45" s="226" t="s">
        <v>159</v>
      </c>
      <c r="L45" s="585" t="s">
        <v>221</v>
      </c>
      <c r="M45" s="586"/>
      <c r="N45" s="105" t="s">
        <v>159</v>
      </c>
      <c r="P45" s="60"/>
      <c r="R45" s="60"/>
      <c r="T45" s="60"/>
    </row>
    <row r="46" spans="1:20" s="103" customFormat="1" ht="20.100000000000001" customHeight="1" thickBot="1" x14ac:dyDescent="0.25">
      <c r="A46" s="589"/>
      <c r="B46" s="573"/>
      <c r="C46" s="182" t="s">
        <v>97</v>
      </c>
      <c r="D46" s="182" t="s">
        <v>319</v>
      </c>
      <c r="E46" s="183" t="s">
        <v>322</v>
      </c>
      <c r="F46" s="182" t="s">
        <v>97</v>
      </c>
      <c r="G46" s="182" t="s">
        <v>319</v>
      </c>
      <c r="H46" s="183" t="s">
        <v>322</v>
      </c>
      <c r="I46" s="182" t="s">
        <v>97</v>
      </c>
      <c r="J46" s="182" t="s">
        <v>319</v>
      </c>
      <c r="K46" s="183" t="s">
        <v>322</v>
      </c>
      <c r="L46" s="182" t="s">
        <v>97</v>
      </c>
      <c r="M46" s="182" t="s">
        <v>319</v>
      </c>
      <c r="N46" s="183" t="s">
        <v>322</v>
      </c>
      <c r="P46" s="60"/>
      <c r="R46" s="60"/>
      <c r="T46" s="60"/>
    </row>
    <row r="47" spans="1:20" s="103" customFormat="1" ht="20.100000000000001" customHeight="1" x14ac:dyDescent="0.2">
      <c r="A47" s="25" t="s">
        <v>0</v>
      </c>
      <c r="B47" s="62" t="s">
        <v>53</v>
      </c>
      <c r="C47" s="58">
        <f t="shared" ref="C47:D80" si="17">+F47+I47-L47</f>
        <v>497190.26841999998</v>
      </c>
      <c r="D47" s="215">
        <f>+G47+J47-M47</f>
        <v>492267.93890999997</v>
      </c>
      <c r="E47" s="184">
        <f t="shared" ref="E47:E80" si="18">+IF(C47=0,"X",D47/C47)</f>
        <v>0.99009970664622526</v>
      </c>
      <c r="F47" s="215">
        <v>504387.86379999999</v>
      </c>
      <c r="G47" s="215">
        <v>506549.10119999998</v>
      </c>
      <c r="H47" s="184">
        <f>+IF(F47=0,"X",G47/F47)</f>
        <v>1.0042848719311315</v>
      </c>
      <c r="I47" s="215">
        <v>47232.639620000002</v>
      </c>
      <c r="J47" s="215">
        <v>52722.660259999997</v>
      </c>
      <c r="K47" s="184">
        <f t="shared" ref="K47:K80" si="19">+IF(I47=0,"X",J47/I47)</f>
        <v>1.116233619043288</v>
      </c>
      <c r="L47" s="215">
        <v>54430.235000000001</v>
      </c>
      <c r="M47" s="215">
        <v>67003.822549999997</v>
      </c>
      <c r="N47" s="184">
        <f t="shared" ref="N47:N80" si="20">+IF(L47=0,"X",M47/L47)</f>
        <v>1.2310037344134193</v>
      </c>
      <c r="O47" s="59"/>
      <c r="P47" s="60"/>
      <c r="Q47" s="59"/>
      <c r="R47" s="60"/>
      <c r="S47" s="59"/>
      <c r="T47" s="60"/>
    </row>
    <row r="48" spans="1:20" s="103" customFormat="1" ht="20.100000000000001" customHeight="1" x14ac:dyDescent="0.2">
      <c r="A48" s="186" t="s">
        <v>1</v>
      </c>
      <c r="B48" s="62" t="s">
        <v>54</v>
      </c>
      <c r="C48" s="215">
        <f t="shared" si="17"/>
        <v>131644.43431000001</v>
      </c>
      <c r="D48" s="215">
        <f>+G48+J48-M48</f>
        <v>140140.18601</v>
      </c>
      <c r="E48" s="184">
        <f t="shared" si="18"/>
        <v>1.064535593506323</v>
      </c>
      <c r="F48" s="215">
        <v>103841.30068</v>
      </c>
      <c r="G48" s="215">
        <v>121514.27963999999</v>
      </c>
      <c r="H48" s="184">
        <f>+IF(F48=0,"X",G48/F48)</f>
        <v>1.1701921956318855</v>
      </c>
      <c r="I48" s="215">
        <v>36028.055990000001</v>
      </c>
      <c r="J48" s="215">
        <v>26202.065149999999</v>
      </c>
      <c r="K48" s="184">
        <f t="shared" si="19"/>
        <v>0.72726835878329599</v>
      </c>
      <c r="L48" s="215">
        <v>8224.9223600000005</v>
      </c>
      <c r="M48" s="215">
        <v>7576.1587799999998</v>
      </c>
      <c r="N48" s="184">
        <f t="shared" si="20"/>
        <v>0.92112222442911906</v>
      </c>
      <c r="O48" s="59"/>
      <c r="P48" s="60"/>
      <c r="Q48" s="59"/>
      <c r="R48" s="60"/>
      <c r="S48" s="59"/>
      <c r="T48" s="60"/>
    </row>
    <row r="49" spans="1:20" s="103" customFormat="1" ht="20.100000000000001" customHeight="1" x14ac:dyDescent="0.2">
      <c r="A49" s="186" t="s">
        <v>2</v>
      </c>
      <c r="B49" s="62" t="s">
        <v>82</v>
      </c>
      <c r="C49" s="215">
        <f t="shared" si="17"/>
        <v>397535.15798999998</v>
      </c>
      <c r="D49" s="215">
        <f t="shared" si="17"/>
        <v>526575.41206999996</v>
      </c>
      <c r="E49" s="184">
        <f t="shared" si="18"/>
        <v>1.3246008597892265</v>
      </c>
      <c r="F49" s="215">
        <v>280371.03581999999</v>
      </c>
      <c r="G49" s="215">
        <v>371589.08224000002</v>
      </c>
      <c r="H49" s="184">
        <f t="shared" ref="H49:H80" si="21">+IF(F49=0,"X",G49/F49)</f>
        <v>1.3253476100097679</v>
      </c>
      <c r="I49" s="215">
        <v>160240.50550999999</v>
      </c>
      <c r="J49" s="215">
        <v>209362.41806</v>
      </c>
      <c r="K49" s="184">
        <f t="shared" si="19"/>
        <v>1.3065511581710187</v>
      </c>
      <c r="L49" s="215">
        <v>43076.38334</v>
      </c>
      <c r="M49" s="215">
        <v>54376.088230000001</v>
      </c>
      <c r="N49" s="184">
        <f t="shared" si="20"/>
        <v>1.2623178645433608</v>
      </c>
      <c r="O49" s="59"/>
      <c r="P49" s="60"/>
      <c r="Q49" s="59"/>
      <c r="R49" s="60"/>
      <c r="S49" s="59"/>
      <c r="T49" s="60"/>
    </row>
    <row r="50" spans="1:20" s="103" customFormat="1" ht="20.100000000000001" customHeight="1" x14ac:dyDescent="0.2">
      <c r="A50" s="186" t="s">
        <v>3</v>
      </c>
      <c r="B50" s="62" t="s">
        <v>325</v>
      </c>
      <c r="C50" s="215">
        <f t="shared" si="17"/>
        <v>85703.58021</v>
      </c>
      <c r="D50" s="215">
        <f t="shared" si="17"/>
        <v>76021.248500000002</v>
      </c>
      <c r="E50" s="184">
        <f t="shared" si="18"/>
        <v>0.88702535312672681</v>
      </c>
      <c r="F50" s="215">
        <v>87530.376600000003</v>
      </c>
      <c r="G50" s="215">
        <v>85210.316709999999</v>
      </c>
      <c r="H50" s="184">
        <f t="shared" si="21"/>
        <v>0.9734942316014209</v>
      </c>
      <c r="I50" s="215">
        <v>17945.414529999998</v>
      </c>
      <c r="J50" s="215">
        <v>19269.556560000001</v>
      </c>
      <c r="K50" s="184">
        <f t="shared" si="19"/>
        <v>1.0737872077452648</v>
      </c>
      <c r="L50" s="215">
        <v>19772.210920000001</v>
      </c>
      <c r="M50" s="215">
        <v>28458.624769999999</v>
      </c>
      <c r="N50" s="184">
        <f t="shared" si="20"/>
        <v>1.4393243570557661</v>
      </c>
      <c r="O50" s="59"/>
      <c r="P50" s="60"/>
      <c r="Q50" s="59"/>
      <c r="R50" s="60"/>
      <c r="S50" s="59"/>
      <c r="T50" s="60"/>
    </row>
    <row r="51" spans="1:20" s="103" customFormat="1" ht="20.100000000000001" customHeight="1" x14ac:dyDescent="0.2">
      <c r="A51" s="186" t="s">
        <v>4</v>
      </c>
      <c r="B51" s="62" t="s">
        <v>55</v>
      </c>
      <c r="C51" s="215">
        <f t="shared" si="17"/>
        <v>289717.69334</v>
      </c>
      <c r="D51" s="215">
        <f t="shared" si="17"/>
        <v>268002.49161000003</v>
      </c>
      <c r="E51" s="184">
        <f t="shared" si="18"/>
        <v>0.92504702947321904</v>
      </c>
      <c r="F51" s="215">
        <v>287061.50141999999</v>
      </c>
      <c r="G51" s="215">
        <v>309743.44273000001</v>
      </c>
      <c r="H51" s="184">
        <f t="shared" si="21"/>
        <v>1.079014222380221</v>
      </c>
      <c r="I51" s="215">
        <v>43883.411529999998</v>
      </c>
      <c r="J51" s="215">
        <v>48086.190060000001</v>
      </c>
      <c r="K51" s="184">
        <f t="shared" si="19"/>
        <v>1.0957714631444928</v>
      </c>
      <c r="L51" s="215">
        <v>41227.21961</v>
      </c>
      <c r="M51" s="215">
        <v>89827.141180000006</v>
      </c>
      <c r="N51" s="184">
        <f t="shared" si="20"/>
        <v>2.178830928443491</v>
      </c>
      <c r="O51" s="59"/>
      <c r="P51" s="60"/>
      <c r="Q51" s="59"/>
      <c r="R51" s="60"/>
      <c r="S51" s="59"/>
      <c r="T51" s="60"/>
    </row>
    <row r="52" spans="1:20" s="103" customFormat="1" ht="20.100000000000001" customHeight="1" x14ac:dyDescent="0.2">
      <c r="A52" s="186" t="s">
        <v>5</v>
      </c>
      <c r="B52" s="62" t="s">
        <v>73</v>
      </c>
      <c r="C52" s="215">
        <f t="shared" si="17"/>
        <v>68818.693130000014</v>
      </c>
      <c r="D52" s="215">
        <f t="shared" si="17"/>
        <v>82888.397980000009</v>
      </c>
      <c r="E52" s="184">
        <f t="shared" si="18"/>
        <v>1.2044459755058414</v>
      </c>
      <c r="F52" s="215">
        <v>87218.833750000005</v>
      </c>
      <c r="G52" s="215">
        <v>91136.207649999997</v>
      </c>
      <c r="H52" s="184">
        <f t="shared" si="21"/>
        <v>1.0449143118701698</v>
      </c>
      <c r="I52" s="215">
        <v>24368.621330000002</v>
      </c>
      <c r="J52" s="215">
        <v>30740.355920000002</v>
      </c>
      <c r="K52" s="184">
        <f t="shared" si="19"/>
        <v>1.2614729205938218</v>
      </c>
      <c r="L52" s="215">
        <v>42768.76195</v>
      </c>
      <c r="M52" s="215">
        <v>38988.165589999997</v>
      </c>
      <c r="N52" s="184">
        <f t="shared" si="20"/>
        <v>0.91160379240297362</v>
      </c>
      <c r="O52" s="59"/>
      <c r="P52" s="60"/>
      <c r="Q52" s="59"/>
      <c r="R52" s="60"/>
      <c r="S52" s="59"/>
      <c r="T52" s="60"/>
    </row>
    <row r="53" spans="1:20" ht="20.100000000000001" customHeight="1" x14ac:dyDescent="0.2">
      <c r="A53" s="186" t="s">
        <v>6</v>
      </c>
      <c r="B53" s="62" t="s">
        <v>56</v>
      </c>
      <c r="C53" s="215">
        <f t="shared" si="17"/>
        <v>12995.206900000001</v>
      </c>
      <c r="D53" s="215">
        <f t="shared" si="17"/>
        <v>16113.015600000001</v>
      </c>
      <c r="E53" s="184">
        <f t="shared" si="18"/>
        <v>1.2399198969275356</v>
      </c>
      <c r="F53" s="215">
        <v>3694.0341899999999</v>
      </c>
      <c r="G53" s="215">
        <v>6321.1692000000003</v>
      </c>
      <c r="H53" s="184">
        <f t="shared" si="21"/>
        <v>1.7111831875059067</v>
      </c>
      <c r="I53" s="215">
        <v>9544.2717300000004</v>
      </c>
      <c r="J53" s="215">
        <v>10365.59</v>
      </c>
      <c r="K53" s="184">
        <f t="shared" si="19"/>
        <v>1.0860535296180214</v>
      </c>
      <c r="L53" s="215">
        <v>243.09902</v>
      </c>
      <c r="M53" s="215">
        <v>573.74360000000001</v>
      </c>
      <c r="N53" s="184">
        <f t="shared" si="20"/>
        <v>2.3601230478016735</v>
      </c>
      <c r="O53" s="59"/>
      <c r="P53" s="60"/>
      <c r="Q53" s="59"/>
      <c r="R53" s="60"/>
      <c r="S53" s="59"/>
      <c r="T53" s="60"/>
    </row>
    <row r="54" spans="1:20" ht="20.100000000000001" customHeight="1" x14ac:dyDescent="0.2">
      <c r="A54" s="186" t="s">
        <v>7</v>
      </c>
      <c r="B54" s="62" t="s">
        <v>74</v>
      </c>
      <c r="C54" s="215">
        <f t="shared" si="17"/>
        <v>4830.8614900000002</v>
      </c>
      <c r="D54" s="215">
        <f t="shared" si="17"/>
        <v>4979.9674400000004</v>
      </c>
      <c r="E54" s="184">
        <f t="shared" si="18"/>
        <v>1.030865291896415</v>
      </c>
      <c r="F54" s="215">
        <v>1334.5378800000001</v>
      </c>
      <c r="G54" s="215">
        <v>1424.0185300000001</v>
      </c>
      <c r="H54" s="184">
        <f t="shared" si="21"/>
        <v>1.06704991393725</v>
      </c>
      <c r="I54" s="215">
        <v>3496.3236099999999</v>
      </c>
      <c r="J54" s="215">
        <v>3555.9489100000001</v>
      </c>
      <c r="K54" s="184">
        <f t="shared" si="19"/>
        <v>1.0170537131715907</v>
      </c>
      <c r="L54" s="215">
        <v>0</v>
      </c>
      <c r="M54" s="215">
        <v>0</v>
      </c>
      <c r="N54" s="184" t="str">
        <f t="shared" si="20"/>
        <v>X</v>
      </c>
      <c r="O54" s="59"/>
      <c r="P54" s="60"/>
      <c r="Q54" s="59"/>
      <c r="R54" s="60"/>
      <c r="S54" s="59"/>
      <c r="T54" s="60"/>
    </row>
    <row r="55" spans="1:20" ht="20.100000000000001" customHeight="1" x14ac:dyDescent="0.2">
      <c r="A55" s="186" t="s">
        <v>8</v>
      </c>
      <c r="B55" s="62" t="s">
        <v>57</v>
      </c>
      <c r="C55" s="215">
        <f t="shared" si="17"/>
        <v>6416.99424</v>
      </c>
      <c r="D55" s="215">
        <f t="shared" si="17"/>
        <v>8289.9039799999991</v>
      </c>
      <c r="E55" s="184">
        <f t="shared" si="18"/>
        <v>1.2918671374715149</v>
      </c>
      <c r="F55" s="215">
        <v>9905.5684999999994</v>
      </c>
      <c r="G55" s="215">
        <v>14414.289210000001</v>
      </c>
      <c r="H55" s="184">
        <f t="shared" si="21"/>
        <v>1.4551703125368323</v>
      </c>
      <c r="I55" s="215">
        <v>6037.2967399999998</v>
      </c>
      <c r="J55" s="215">
        <v>6310.7577700000002</v>
      </c>
      <c r="K55" s="184">
        <f t="shared" si="19"/>
        <v>1.0452952773031992</v>
      </c>
      <c r="L55" s="215">
        <v>9525.8709999999992</v>
      </c>
      <c r="M55" s="215">
        <v>12435.143</v>
      </c>
      <c r="N55" s="184">
        <f t="shared" si="20"/>
        <v>1.3054074530297546</v>
      </c>
      <c r="O55" s="59"/>
      <c r="P55" s="60"/>
      <c r="Q55" s="59"/>
      <c r="R55" s="60"/>
      <c r="S55" s="59"/>
      <c r="T55" s="60"/>
    </row>
    <row r="56" spans="1:20" ht="20.100000000000001" customHeight="1" x14ac:dyDescent="0.2">
      <c r="A56" s="186" t="s">
        <v>9</v>
      </c>
      <c r="B56" s="62" t="s">
        <v>83</v>
      </c>
      <c r="C56" s="215">
        <f t="shared" si="17"/>
        <v>1083023.43808</v>
      </c>
      <c r="D56" s="215">
        <f t="shared" si="17"/>
        <v>1161453.5247500001</v>
      </c>
      <c r="E56" s="184">
        <f t="shared" si="18"/>
        <v>1.0724177186867185</v>
      </c>
      <c r="F56" s="215">
        <v>1115040.5248100001</v>
      </c>
      <c r="G56" s="215">
        <v>1309926.47958</v>
      </c>
      <c r="H56" s="184">
        <f t="shared" si="21"/>
        <v>1.174779257285925</v>
      </c>
      <c r="I56" s="215">
        <v>154314.39246</v>
      </c>
      <c r="J56" s="215">
        <v>159158.43770000001</v>
      </c>
      <c r="K56" s="184">
        <f t="shared" si="19"/>
        <v>1.0313907546974637</v>
      </c>
      <c r="L56" s="215">
        <v>186331.47919000001</v>
      </c>
      <c r="M56" s="215">
        <v>307631.39253000001</v>
      </c>
      <c r="N56" s="184">
        <f t="shared" si="20"/>
        <v>1.6509899125327712</v>
      </c>
      <c r="O56" s="59"/>
      <c r="P56" s="60"/>
      <c r="Q56" s="59"/>
      <c r="R56" s="60"/>
      <c r="S56" s="59"/>
      <c r="T56" s="60"/>
    </row>
    <row r="57" spans="1:20" ht="20.100000000000001" customHeight="1" x14ac:dyDescent="0.2">
      <c r="A57" s="186" t="s">
        <v>10</v>
      </c>
      <c r="B57" s="62" t="s">
        <v>58</v>
      </c>
      <c r="C57" s="215">
        <f t="shared" si="17"/>
        <v>30246.4781</v>
      </c>
      <c r="D57" s="215">
        <f t="shared" si="17"/>
        <v>28920.217170000011</v>
      </c>
      <c r="E57" s="184">
        <f t="shared" si="18"/>
        <v>0.95615155835283883</v>
      </c>
      <c r="F57" s="215">
        <v>40042.481359999998</v>
      </c>
      <c r="G57" s="215">
        <v>40630.563320000001</v>
      </c>
      <c r="H57" s="184">
        <f t="shared" si="21"/>
        <v>1.0146864514891791</v>
      </c>
      <c r="I57" s="215">
        <v>37094.030930000001</v>
      </c>
      <c r="J57" s="215">
        <v>36681.769760000003</v>
      </c>
      <c r="K57" s="184">
        <f t="shared" si="19"/>
        <v>0.98888605094501658</v>
      </c>
      <c r="L57" s="215">
        <v>46890.034189999998</v>
      </c>
      <c r="M57" s="215">
        <v>48392.11591</v>
      </c>
      <c r="N57" s="184">
        <f t="shared" si="20"/>
        <v>1.032034135737959</v>
      </c>
      <c r="O57" s="59"/>
      <c r="P57" s="60"/>
      <c r="Q57" s="59"/>
      <c r="R57" s="60"/>
      <c r="S57" s="59"/>
      <c r="T57" s="60"/>
    </row>
    <row r="58" spans="1:20" ht="20.100000000000001" customHeight="1" x14ac:dyDescent="0.2">
      <c r="A58" s="186" t="s">
        <v>11</v>
      </c>
      <c r="B58" s="62" t="s">
        <v>59</v>
      </c>
      <c r="C58" s="215">
        <f t="shared" si="17"/>
        <v>352314.72468000004</v>
      </c>
      <c r="D58" s="215">
        <f t="shared" si="17"/>
        <v>302563.44076000003</v>
      </c>
      <c r="E58" s="184">
        <f t="shared" si="18"/>
        <v>0.85878738402095445</v>
      </c>
      <c r="F58" s="215">
        <v>311495.74138000002</v>
      </c>
      <c r="G58" s="215">
        <v>258171.70516000001</v>
      </c>
      <c r="H58" s="184">
        <f t="shared" si="21"/>
        <v>0.82881295267870481</v>
      </c>
      <c r="I58" s="215">
        <v>43321.651850000002</v>
      </c>
      <c r="J58" s="215">
        <v>47502.462070000001</v>
      </c>
      <c r="K58" s="184">
        <f t="shared" si="19"/>
        <v>1.0965062512961403</v>
      </c>
      <c r="L58" s="215">
        <v>2502.6685499999999</v>
      </c>
      <c r="M58" s="215">
        <v>3110.7264700000001</v>
      </c>
      <c r="N58" s="184">
        <f t="shared" si="20"/>
        <v>1.2429638235554605</v>
      </c>
      <c r="O58" s="59"/>
      <c r="P58" s="60"/>
      <c r="Q58" s="59"/>
      <c r="R58" s="60"/>
      <c r="S58" s="59"/>
      <c r="T58" s="60"/>
    </row>
    <row r="59" spans="1:20" ht="20.100000000000001" customHeight="1" x14ac:dyDescent="0.2">
      <c r="A59" s="186" t="s">
        <v>12</v>
      </c>
      <c r="B59" s="62" t="s">
        <v>84</v>
      </c>
      <c r="C59" s="215">
        <f t="shared" si="17"/>
        <v>213671.58210000003</v>
      </c>
      <c r="D59" s="215">
        <f t="shared" si="17"/>
        <v>155667.70920999997</v>
      </c>
      <c r="E59" s="184">
        <f t="shared" si="18"/>
        <v>0.72853726115598383</v>
      </c>
      <c r="F59" s="215">
        <v>218501.99411</v>
      </c>
      <c r="G59" s="215">
        <v>199552.44667999999</v>
      </c>
      <c r="H59" s="184">
        <f t="shared" si="21"/>
        <v>0.91327517395351421</v>
      </c>
      <c r="I59" s="215">
        <v>164658.91904000001</v>
      </c>
      <c r="J59" s="215">
        <v>123458.72429</v>
      </c>
      <c r="K59" s="184">
        <f t="shared" si="19"/>
        <v>0.74978461543287922</v>
      </c>
      <c r="L59" s="215">
        <v>169489.33105000001</v>
      </c>
      <c r="M59" s="215">
        <v>167343.46176000001</v>
      </c>
      <c r="N59" s="184">
        <f t="shared" si="20"/>
        <v>0.98733920727218538</v>
      </c>
      <c r="O59" s="59"/>
      <c r="P59" s="60"/>
      <c r="Q59" s="59"/>
      <c r="R59" s="60"/>
      <c r="S59" s="59"/>
      <c r="T59" s="60"/>
    </row>
    <row r="60" spans="1:20" ht="20.100000000000001" customHeight="1" x14ac:dyDescent="0.2">
      <c r="A60" s="186" t="s">
        <v>13</v>
      </c>
      <c r="B60" s="62" t="s">
        <v>60</v>
      </c>
      <c r="C60" s="215">
        <f t="shared" si="17"/>
        <v>179849.25756</v>
      </c>
      <c r="D60" s="215">
        <f t="shared" si="17"/>
        <v>148955.95064</v>
      </c>
      <c r="E60" s="184">
        <f t="shared" si="18"/>
        <v>0.82822666415682256</v>
      </c>
      <c r="F60" s="215">
        <v>150029.28133999999</v>
      </c>
      <c r="G60" s="215">
        <v>151870.8107</v>
      </c>
      <c r="H60" s="184">
        <f t="shared" si="21"/>
        <v>1.0122744663145236</v>
      </c>
      <c r="I60" s="215">
        <v>54667.989860000001</v>
      </c>
      <c r="J60" s="215">
        <v>49878.034979999997</v>
      </c>
      <c r="K60" s="184">
        <f t="shared" si="19"/>
        <v>0.9123809949429883</v>
      </c>
      <c r="L60" s="215">
        <v>24848.013640000001</v>
      </c>
      <c r="M60" s="215">
        <v>52792.895040000003</v>
      </c>
      <c r="N60" s="184">
        <f t="shared" si="20"/>
        <v>2.12463240743778</v>
      </c>
      <c r="O60" s="59"/>
      <c r="P60" s="60"/>
      <c r="Q60" s="59"/>
      <c r="R60" s="60"/>
      <c r="S60" s="59"/>
      <c r="T60" s="60"/>
    </row>
    <row r="61" spans="1:20" ht="20.100000000000001" customHeight="1" x14ac:dyDescent="0.2">
      <c r="A61" s="186" t="s">
        <v>14</v>
      </c>
      <c r="B61" s="62" t="s">
        <v>85</v>
      </c>
      <c r="C61" s="215">
        <f t="shared" si="17"/>
        <v>44689.475890000002</v>
      </c>
      <c r="D61" s="215">
        <f t="shared" si="17"/>
        <v>45155.95289</v>
      </c>
      <c r="E61" s="184">
        <f t="shared" si="18"/>
        <v>1.0104381846219948</v>
      </c>
      <c r="F61" s="215">
        <v>38630.839010000003</v>
      </c>
      <c r="G61" s="215">
        <v>39116.435720000001</v>
      </c>
      <c r="H61" s="184">
        <f t="shared" si="21"/>
        <v>1.0125701828498805</v>
      </c>
      <c r="I61" s="215">
        <v>18501.987730000001</v>
      </c>
      <c r="J61" s="215">
        <v>18792.354510000001</v>
      </c>
      <c r="K61" s="184">
        <f t="shared" si="19"/>
        <v>1.0156938154017465</v>
      </c>
      <c r="L61" s="215">
        <v>12443.350850000001</v>
      </c>
      <c r="M61" s="215">
        <v>12752.83734</v>
      </c>
      <c r="N61" s="184">
        <f t="shared" si="20"/>
        <v>1.024871635762002</v>
      </c>
      <c r="O61" s="59"/>
      <c r="P61" s="60"/>
      <c r="Q61" s="59"/>
      <c r="R61" s="60"/>
      <c r="S61" s="59"/>
      <c r="T61" s="60"/>
    </row>
    <row r="62" spans="1:20" ht="20.100000000000001" customHeight="1" x14ac:dyDescent="0.2">
      <c r="A62" s="186" t="s">
        <v>15</v>
      </c>
      <c r="B62" s="62" t="s">
        <v>61</v>
      </c>
      <c r="C62" s="215">
        <f t="shared" si="17"/>
        <v>203900.29209</v>
      </c>
      <c r="D62" s="215">
        <f t="shared" si="17"/>
        <v>207475.97248</v>
      </c>
      <c r="E62" s="184">
        <f t="shared" si="18"/>
        <v>1.0175364162226002</v>
      </c>
      <c r="F62" s="215">
        <v>252925.35998000001</v>
      </c>
      <c r="G62" s="215">
        <v>256804.87312</v>
      </c>
      <c r="H62" s="184">
        <f t="shared" si="21"/>
        <v>1.015338569213885</v>
      </c>
      <c r="I62" s="215">
        <v>46925.868430000002</v>
      </c>
      <c r="J62" s="215">
        <v>53148.607559999997</v>
      </c>
      <c r="K62" s="184">
        <f t="shared" si="19"/>
        <v>1.132607862959053</v>
      </c>
      <c r="L62" s="215">
        <v>95950.936319999993</v>
      </c>
      <c r="M62" s="215">
        <v>102477.5082</v>
      </c>
      <c r="N62" s="184">
        <f t="shared" si="20"/>
        <v>1.068019887354029</v>
      </c>
      <c r="O62" s="59"/>
      <c r="P62" s="60"/>
      <c r="Q62" s="59"/>
      <c r="R62" s="60"/>
      <c r="S62" s="59"/>
      <c r="T62" s="60"/>
    </row>
    <row r="63" spans="1:20" ht="20.100000000000001" customHeight="1" x14ac:dyDescent="0.2">
      <c r="A63" s="186" t="s">
        <v>16</v>
      </c>
      <c r="B63" s="62" t="s">
        <v>62</v>
      </c>
      <c r="C63" s="215">
        <f t="shared" si="17"/>
        <v>15000.597309999997</v>
      </c>
      <c r="D63" s="215">
        <f t="shared" si="17"/>
        <v>17549.197489999999</v>
      </c>
      <c r="E63" s="184">
        <f t="shared" si="18"/>
        <v>1.169899913138859</v>
      </c>
      <c r="F63" s="215">
        <v>8816.3567299999995</v>
      </c>
      <c r="G63" s="215">
        <v>9859.3288900000007</v>
      </c>
      <c r="H63" s="184">
        <f t="shared" si="21"/>
        <v>1.1182996777400138</v>
      </c>
      <c r="I63" s="215">
        <v>12039.77342</v>
      </c>
      <c r="J63" s="215">
        <v>12740.906139999999</v>
      </c>
      <c r="K63" s="184">
        <f t="shared" si="19"/>
        <v>1.0582347105332817</v>
      </c>
      <c r="L63" s="215">
        <v>5855.5328399999999</v>
      </c>
      <c r="M63" s="215">
        <v>5051.0375400000003</v>
      </c>
      <c r="N63" s="184">
        <f t="shared" si="20"/>
        <v>0.86260937783417857</v>
      </c>
      <c r="O63" s="59"/>
      <c r="P63" s="60"/>
      <c r="Q63" s="59"/>
      <c r="R63" s="60"/>
      <c r="S63" s="59"/>
      <c r="T63" s="60"/>
    </row>
    <row r="64" spans="1:20" ht="20.100000000000001" customHeight="1" x14ac:dyDescent="0.2">
      <c r="A64" s="186" t="s">
        <v>17</v>
      </c>
      <c r="B64" s="62" t="s">
        <v>63</v>
      </c>
      <c r="C64" s="215">
        <f t="shared" si="17"/>
        <v>89686.497839999982</v>
      </c>
      <c r="D64" s="215">
        <f t="shared" si="17"/>
        <v>78774.534039999999</v>
      </c>
      <c r="E64" s="184">
        <f t="shared" si="18"/>
        <v>0.87833214516340197</v>
      </c>
      <c r="F64" s="215">
        <v>129223.69359</v>
      </c>
      <c r="G64" s="215">
        <v>184406.07443000001</v>
      </c>
      <c r="H64" s="184">
        <f t="shared" si="21"/>
        <v>1.427029899138174</v>
      </c>
      <c r="I64" s="215">
        <v>31296.7978</v>
      </c>
      <c r="J64" s="215">
        <v>41776.964290000004</v>
      </c>
      <c r="K64" s="184">
        <f t="shared" si="19"/>
        <v>1.3348638591389692</v>
      </c>
      <c r="L64" s="215">
        <v>70833.993549999999</v>
      </c>
      <c r="M64" s="215">
        <v>147408.50468000001</v>
      </c>
      <c r="N64" s="184">
        <f t="shared" si="20"/>
        <v>2.0810418457622033</v>
      </c>
      <c r="O64" s="59"/>
      <c r="P64" s="60"/>
      <c r="Q64" s="59"/>
      <c r="R64" s="60"/>
      <c r="S64" s="59"/>
      <c r="T64" s="60"/>
    </row>
    <row r="65" spans="1:20" ht="20.100000000000001" customHeight="1" x14ac:dyDescent="0.2">
      <c r="A65" s="186" t="s">
        <v>18</v>
      </c>
      <c r="B65" s="62" t="s">
        <v>98</v>
      </c>
      <c r="C65" s="215">
        <f t="shared" si="17"/>
        <v>1139.73206</v>
      </c>
      <c r="D65" s="215">
        <f t="shared" si="17"/>
        <v>2004.8044200000002</v>
      </c>
      <c r="E65" s="184">
        <f t="shared" si="18"/>
        <v>1.7590137983834553</v>
      </c>
      <c r="F65" s="215">
        <v>31.972270000000002</v>
      </c>
      <c r="G65" s="215">
        <v>135.97002000000001</v>
      </c>
      <c r="H65" s="184">
        <f t="shared" si="21"/>
        <v>4.2527483972830202</v>
      </c>
      <c r="I65" s="215">
        <v>1139.43064</v>
      </c>
      <c r="J65" s="215">
        <v>1915.9909299999999</v>
      </c>
      <c r="K65" s="184">
        <f t="shared" si="19"/>
        <v>1.6815336210372576</v>
      </c>
      <c r="L65" s="215">
        <v>31.670850000000002</v>
      </c>
      <c r="M65" s="215">
        <v>47.156529999999997</v>
      </c>
      <c r="N65" s="184">
        <f t="shared" si="20"/>
        <v>1.4889568799069173</v>
      </c>
      <c r="O65" s="59"/>
      <c r="P65" s="60"/>
      <c r="Q65" s="59"/>
      <c r="R65" s="60"/>
      <c r="S65" s="59"/>
      <c r="T65" s="60"/>
    </row>
    <row r="66" spans="1:20" s="103" customFormat="1" ht="20.100000000000001" customHeight="1" x14ac:dyDescent="0.2">
      <c r="A66" s="186" t="s">
        <v>19</v>
      </c>
      <c r="B66" s="62" t="s">
        <v>326</v>
      </c>
      <c r="C66" s="252" t="s">
        <v>33</v>
      </c>
      <c r="D66" s="215">
        <f t="shared" si="17"/>
        <v>5108.6435400000009</v>
      </c>
      <c r="E66" s="184" t="s">
        <v>33</v>
      </c>
      <c r="F66" s="252" t="s">
        <v>33</v>
      </c>
      <c r="G66" s="215">
        <v>404.44004000000001</v>
      </c>
      <c r="H66" s="184" t="s">
        <v>33</v>
      </c>
      <c r="I66" s="184" t="s">
        <v>33</v>
      </c>
      <c r="J66" s="215">
        <v>4919.4061000000002</v>
      </c>
      <c r="K66" s="184" t="s">
        <v>33</v>
      </c>
      <c r="L66" s="184" t="s">
        <v>33</v>
      </c>
      <c r="M66" s="215">
        <v>215.20259999999999</v>
      </c>
      <c r="N66" s="184" t="s">
        <v>33</v>
      </c>
      <c r="O66" s="59"/>
      <c r="P66" s="60"/>
      <c r="Q66" s="59"/>
      <c r="R66" s="60"/>
      <c r="S66" s="59"/>
      <c r="T66" s="60"/>
    </row>
    <row r="67" spans="1:20" s="103" customFormat="1" ht="20.100000000000001" customHeight="1" x14ac:dyDescent="0.2">
      <c r="A67" s="186" t="s">
        <v>20</v>
      </c>
      <c r="B67" s="62" t="s">
        <v>64</v>
      </c>
      <c r="C67" s="215">
        <f t="shared" si="17"/>
        <v>1123.1229599999999</v>
      </c>
      <c r="D67" s="215">
        <f t="shared" si="17"/>
        <v>782.14094999999998</v>
      </c>
      <c r="E67" s="184">
        <f t="shared" si="18"/>
        <v>0.69639832668009927</v>
      </c>
      <c r="F67" s="215">
        <v>158.23107999999999</v>
      </c>
      <c r="G67" s="215">
        <v>77.673019999999994</v>
      </c>
      <c r="H67" s="184">
        <f t="shared" si="21"/>
        <v>0.49088345981080328</v>
      </c>
      <c r="I67" s="215">
        <v>1027.3517999999999</v>
      </c>
      <c r="J67" s="215">
        <v>709.60762999999997</v>
      </c>
      <c r="K67" s="184">
        <f t="shared" si="19"/>
        <v>0.69071532263826274</v>
      </c>
      <c r="L67" s="215">
        <v>62.459919999999997</v>
      </c>
      <c r="M67" s="215">
        <v>5.1397000000000004</v>
      </c>
      <c r="N67" s="184">
        <f t="shared" si="20"/>
        <v>8.2287969629163807E-2</v>
      </c>
      <c r="O67" s="59"/>
      <c r="P67" s="60"/>
      <c r="Q67" s="59"/>
      <c r="R67" s="60"/>
      <c r="S67" s="59"/>
      <c r="T67" s="60"/>
    </row>
    <row r="68" spans="1:20" s="103" customFormat="1" ht="20.100000000000001" customHeight="1" x14ac:dyDescent="0.2">
      <c r="A68" s="186" t="s">
        <v>22</v>
      </c>
      <c r="B68" s="62" t="s">
        <v>99</v>
      </c>
      <c r="C68" s="215">
        <f t="shared" si="17"/>
        <v>15211.153740000002</v>
      </c>
      <c r="D68" s="215">
        <f t="shared" si="17"/>
        <v>25368.757969999991</v>
      </c>
      <c r="E68" s="184" t="s">
        <v>33</v>
      </c>
      <c r="F68" s="215">
        <v>27676.949970000001</v>
      </c>
      <c r="G68" s="215">
        <v>98008.685809999995</v>
      </c>
      <c r="H68" s="184" t="s">
        <v>33</v>
      </c>
      <c r="I68" s="215">
        <v>13165.194079999999</v>
      </c>
      <c r="J68" s="215">
        <v>16620.860430000001</v>
      </c>
      <c r="K68" s="184" t="s">
        <v>33</v>
      </c>
      <c r="L68" s="215">
        <v>25630.990310000001</v>
      </c>
      <c r="M68" s="215">
        <v>89260.788270000005</v>
      </c>
      <c r="N68" s="184" t="s">
        <v>33</v>
      </c>
      <c r="O68" s="59"/>
      <c r="P68" s="60"/>
      <c r="Q68" s="59"/>
      <c r="R68" s="60"/>
      <c r="S68" s="59"/>
      <c r="T68" s="60"/>
    </row>
    <row r="69" spans="1:20" s="103" customFormat="1" ht="20.100000000000001" customHeight="1" x14ac:dyDescent="0.2">
      <c r="A69" s="186" t="s">
        <v>23</v>
      </c>
      <c r="B69" s="62" t="s">
        <v>86</v>
      </c>
      <c r="C69" s="215">
        <f t="shared" si="17"/>
        <v>34027.552860000003</v>
      </c>
      <c r="D69" s="215">
        <f t="shared" si="17"/>
        <v>37976.53648000001</v>
      </c>
      <c r="E69" s="184">
        <f t="shared" si="18"/>
        <v>1.1160525306138633</v>
      </c>
      <c r="F69" s="215">
        <v>25094.966670000002</v>
      </c>
      <c r="G69" s="215">
        <v>28647.042270000002</v>
      </c>
      <c r="H69" s="184">
        <f t="shared" si="21"/>
        <v>1.141545340414672</v>
      </c>
      <c r="I69" s="215">
        <v>15051.854530000001</v>
      </c>
      <c r="J69" s="215">
        <v>20278.62788</v>
      </c>
      <c r="K69" s="184">
        <f t="shared" si="19"/>
        <v>1.3472511204238964</v>
      </c>
      <c r="L69" s="215">
        <v>6119.2683399999996</v>
      </c>
      <c r="M69" s="215">
        <v>10949.133669999999</v>
      </c>
      <c r="N69" s="184">
        <f t="shared" si="20"/>
        <v>1.7892880425635984</v>
      </c>
      <c r="O69" s="59"/>
      <c r="P69" s="60"/>
      <c r="Q69" s="59"/>
      <c r="R69" s="60"/>
      <c r="S69" s="59"/>
      <c r="T69" s="60"/>
    </row>
    <row r="70" spans="1:20" ht="20.100000000000001" customHeight="1" x14ac:dyDescent="0.2">
      <c r="A70" s="186" t="s">
        <v>24</v>
      </c>
      <c r="B70" s="62" t="s">
        <v>105</v>
      </c>
      <c r="C70" s="252" t="s">
        <v>33</v>
      </c>
      <c r="D70" s="215">
        <f t="shared" si="17"/>
        <v>5276.7347600000012</v>
      </c>
      <c r="E70" s="184" t="s">
        <v>33</v>
      </c>
      <c r="F70" s="184" t="s">
        <v>33</v>
      </c>
      <c r="G70" s="215">
        <v>700.33318999999995</v>
      </c>
      <c r="H70" s="184" t="s">
        <v>33</v>
      </c>
      <c r="I70" s="184" t="s">
        <v>33</v>
      </c>
      <c r="J70" s="215">
        <v>6006.4085400000004</v>
      </c>
      <c r="K70" s="184" t="s">
        <v>33</v>
      </c>
      <c r="L70" s="184" t="s">
        <v>33</v>
      </c>
      <c r="M70" s="215">
        <v>1430.0069699999999</v>
      </c>
      <c r="N70" s="184" t="s">
        <v>33</v>
      </c>
      <c r="O70" s="59"/>
      <c r="P70" s="60"/>
      <c r="Q70" s="59"/>
      <c r="R70" s="60"/>
      <c r="S70" s="59"/>
      <c r="T70" s="60"/>
    </row>
    <row r="71" spans="1:20" ht="20.100000000000001" customHeight="1" x14ac:dyDescent="0.2">
      <c r="A71" s="186" t="s">
        <v>25</v>
      </c>
      <c r="B71" s="62" t="s">
        <v>65</v>
      </c>
      <c r="C71" s="215">
        <f t="shared" si="17"/>
        <v>64473.92861000001</v>
      </c>
      <c r="D71" s="215">
        <f t="shared" si="17"/>
        <v>57378.197919999999</v>
      </c>
      <c r="E71" s="184">
        <f t="shared" si="18"/>
        <v>0.88994418607679737</v>
      </c>
      <c r="F71" s="215">
        <v>55783.693700000003</v>
      </c>
      <c r="G71" s="215">
        <v>49697.375330000003</v>
      </c>
      <c r="H71" s="184">
        <f t="shared" si="21"/>
        <v>0.89089431039235756</v>
      </c>
      <c r="I71" s="215">
        <v>15513.940049999999</v>
      </c>
      <c r="J71" s="215">
        <v>16530.574710000001</v>
      </c>
      <c r="K71" s="184">
        <f t="shared" si="19"/>
        <v>1.065530397611663</v>
      </c>
      <c r="L71" s="215">
        <v>6823.70514</v>
      </c>
      <c r="M71" s="215">
        <v>8849.7521199999992</v>
      </c>
      <c r="N71" s="184">
        <f t="shared" si="20"/>
        <v>1.2969130316202377</v>
      </c>
      <c r="O71" s="59"/>
      <c r="P71" s="60"/>
      <c r="Q71" s="59"/>
      <c r="R71" s="60"/>
      <c r="S71" s="59"/>
      <c r="T71" s="60"/>
    </row>
    <row r="72" spans="1:20" ht="20.100000000000001" customHeight="1" x14ac:dyDescent="0.2">
      <c r="A72" s="186" t="s">
        <v>26</v>
      </c>
      <c r="B72" s="62" t="s">
        <v>66</v>
      </c>
      <c r="C72" s="215">
        <f t="shared" si="17"/>
        <v>2573431.0679500005</v>
      </c>
      <c r="D72" s="215">
        <f t="shared" si="17"/>
        <v>2837177.0429600002</v>
      </c>
      <c r="E72" s="184">
        <f t="shared" si="18"/>
        <v>1.1024880667272352</v>
      </c>
      <c r="F72" s="215">
        <v>1855067.8624100001</v>
      </c>
      <c r="G72" s="215">
        <v>2161135.2314300002</v>
      </c>
      <c r="H72" s="184">
        <f t="shared" si="21"/>
        <v>1.164989850356404</v>
      </c>
      <c r="I72" s="215">
        <v>723941.06394000002</v>
      </c>
      <c r="J72" s="215">
        <v>691279.08493000001</v>
      </c>
      <c r="K72" s="184">
        <f t="shared" si="19"/>
        <v>0.95488309665397431</v>
      </c>
      <c r="L72" s="215">
        <v>5577.8584000000001</v>
      </c>
      <c r="M72" s="215">
        <v>15237.2734</v>
      </c>
      <c r="N72" s="184">
        <f t="shared" si="20"/>
        <v>2.7317425985571808</v>
      </c>
      <c r="O72" s="59"/>
      <c r="P72" s="60"/>
      <c r="Q72" s="59"/>
      <c r="R72" s="60"/>
      <c r="S72" s="59"/>
      <c r="T72" s="60"/>
    </row>
    <row r="73" spans="1:20" ht="20.100000000000001" customHeight="1" x14ac:dyDescent="0.2">
      <c r="A73" s="186" t="s">
        <v>27</v>
      </c>
      <c r="B73" s="62" t="s">
        <v>100</v>
      </c>
      <c r="C73" s="215">
        <f t="shared" si="17"/>
        <v>1417.9473499999999</v>
      </c>
      <c r="D73" s="215">
        <f t="shared" si="17"/>
        <v>5043.6022300000004</v>
      </c>
      <c r="E73" s="184" t="s">
        <v>33</v>
      </c>
      <c r="F73" s="215">
        <v>1153.1678999999999</v>
      </c>
      <c r="G73" s="215">
        <v>8944.8910599999999</v>
      </c>
      <c r="H73" s="184" t="s">
        <v>33</v>
      </c>
      <c r="I73" s="215">
        <v>3409.4139399999999</v>
      </c>
      <c r="J73" s="215">
        <v>9569.7667899999997</v>
      </c>
      <c r="K73" s="184" t="s">
        <v>33</v>
      </c>
      <c r="L73" s="215">
        <v>3144.6344899999999</v>
      </c>
      <c r="M73" s="215">
        <v>13471.055619999999</v>
      </c>
      <c r="N73" s="184">
        <f t="shared" si="20"/>
        <v>4.283822384712189</v>
      </c>
      <c r="O73" s="59"/>
      <c r="P73" s="60"/>
      <c r="Q73" s="59"/>
      <c r="R73" s="60"/>
      <c r="S73" s="59"/>
      <c r="T73" s="60"/>
    </row>
    <row r="74" spans="1:20" ht="20.100000000000001" customHeight="1" x14ac:dyDescent="0.2">
      <c r="A74" s="186" t="s">
        <v>28</v>
      </c>
      <c r="B74" s="62" t="s">
        <v>327</v>
      </c>
      <c r="C74" s="215">
        <f t="shared" si="17"/>
        <v>118930.93196000002</v>
      </c>
      <c r="D74" s="215">
        <f t="shared" si="17"/>
        <v>130316.80218</v>
      </c>
      <c r="E74" s="184" t="s">
        <v>33</v>
      </c>
      <c r="F74" s="215">
        <v>95564.874760000006</v>
      </c>
      <c r="G74" s="215">
        <v>104845.31121</v>
      </c>
      <c r="H74" s="184" t="s">
        <v>33</v>
      </c>
      <c r="I74" s="215">
        <v>23371.15914</v>
      </c>
      <c r="J74" s="215">
        <v>25476.168379999999</v>
      </c>
      <c r="K74" s="184" t="s">
        <v>33</v>
      </c>
      <c r="L74" s="215">
        <v>5.1019399999999999</v>
      </c>
      <c r="M74" s="215">
        <v>4.6774100000000001</v>
      </c>
      <c r="N74" s="184">
        <f t="shared" si="20"/>
        <v>0.91679047577980144</v>
      </c>
      <c r="O74" s="59"/>
      <c r="P74" s="60"/>
      <c r="Q74" s="59"/>
      <c r="R74" s="60"/>
      <c r="S74" s="59"/>
      <c r="T74" s="60"/>
    </row>
    <row r="75" spans="1:20" ht="20.100000000000001" customHeight="1" x14ac:dyDescent="0.2">
      <c r="A75" s="186" t="s">
        <v>29</v>
      </c>
      <c r="B75" s="62" t="s">
        <v>67</v>
      </c>
      <c r="C75" s="215">
        <f t="shared" si="17"/>
        <v>22293.658359999998</v>
      </c>
      <c r="D75" s="215">
        <f t="shared" si="17"/>
        <v>21840.923070000001</v>
      </c>
      <c r="E75" s="184" t="s">
        <v>33</v>
      </c>
      <c r="F75" s="215">
        <v>10424.355890000001</v>
      </c>
      <c r="G75" s="215">
        <v>10102.15007</v>
      </c>
      <c r="H75" s="184" t="s">
        <v>33</v>
      </c>
      <c r="I75" s="215">
        <v>11873.10843</v>
      </c>
      <c r="J75" s="215">
        <v>11788.008620000001</v>
      </c>
      <c r="K75" s="184" t="s">
        <v>33</v>
      </c>
      <c r="L75" s="215">
        <v>3.8059599999999998</v>
      </c>
      <c r="M75" s="215">
        <v>49.235619999999997</v>
      </c>
      <c r="N75" s="184">
        <f t="shared" si="20"/>
        <v>12.936452301127705</v>
      </c>
      <c r="O75" s="59"/>
      <c r="P75" s="60"/>
      <c r="Q75" s="59"/>
      <c r="R75" s="60"/>
      <c r="S75" s="59"/>
      <c r="T75" s="60"/>
    </row>
    <row r="76" spans="1:20" ht="20.100000000000001" customHeight="1" x14ac:dyDescent="0.2">
      <c r="A76" s="186" t="s">
        <v>30</v>
      </c>
      <c r="B76" s="62" t="s">
        <v>75</v>
      </c>
      <c r="C76" s="215">
        <f t="shared" si="17"/>
        <v>76241.147870000001</v>
      </c>
      <c r="D76" s="215">
        <f t="shared" si="17"/>
        <v>33374.567139999999</v>
      </c>
      <c r="E76" s="184">
        <f t="shared" si="18"/>
        <v>0.43775006112063669</v>
      </c>
      <c r="F76" s="215">
        <v>102791.29274</v>
      </c>
      <c r="G76" s="215">
        <v>117281.55323</v>
      </c>
      <c r="H76" s="184">
        <f t="shared" si="21"/>
        <v>1.1409677814506296</v>
      </c>
      <c r="I76" s="215">
        <v>38971.93245</v>
      </c>
      <c r="J76" s="215">
        <v>42224.99929</v>
      </c>
      <c r="K76" s="184">
        <f t="shared" si="19"/>
        <v>1.0834720434808718</v>
      </c>
      <c r="L76" s="215">
        <v>65522.077319999997</v>
      </c>
      <c r="M76" s="215">
        <v>126131.98538</v>
      </c>
      <c r="N76" s="184">
        <f t="shared" si="20"/>
        <v>1.9250303186205513</v>
      </c>
      <c r="O76" s="59"/>
      <c r="P76" s="60"/>
      <c r="Q76" s="59"/>
      <c r="R76" s="60"/>
      <c r="S76" s="59"/>
      <c r="T76" s="60"/>
    </row>
    <row r="77" spans="1:20" ht="20.100000000000001" customHeight="1" x14ac:dyDescent="0.2">
      <c r="A77" s="186" t="s">
        <v>31</v>
      </c>
      <c r="B77" s="62" t="s">
        <v>76</v>
      </c>
      <c r="C77" s="215">
        <f t="shared" si="17"/>
        <v>96165.121430000014</v>
      </c>
      <c r="D77" s="215">
        <f t="shared" si="17"/>
        <v>53989.465819999998</v>
      </c>
      <c r="E77" s="184">
        <f t="shared" si="18"/>
        <v>0.5614246102657886</v>
      </c>
      <c r="F77" s="215">
        <v>95819.474350000004</v>
      </c>
      <c r="G77" s="215">
        <v>64150.951580000001</v>
      </c>
      <c r="H77" s="184">
        <f t="shared" si="21"/>
        <v>0.66949805365948556</v>
      </c>
      <c r="I77" s="215">
        <v>9519.7799300000006</v>
      </c>
      <c r="J77" s="215">
        <v>12235.44929</v>
      </c>
      <c r="K77" s="184">
        <f t="shared" si="19"/>
        <v>1.2852659809332379</v>
      </c>
      <c r="L77" s="215">
        <v>9174.13285</v>
      </c>
      <c r="M77" s="215">
        <v>22396.93505</v>
      </c>
      <c r="N77" s="184">
        <f t="shared" si="20"/>
        <v>2.4413135733040972</v>
      </c>
      <c r="O77" s="59"/>
      <c r="P77" s="60"/>
      <c r="Q77" s="59"/>
      <c r="R77" s="60"/>
      <c r="S77" s="59"/>
      <c r="T77" s="60"/>
    </row>
    <row r="78" spans="1:20" ht="20.100000000000001" customHeight="1" x14ac:dyDescent="0.2">
      <c r="A78" s="186" t="s">
        <v>101</v>
      </c>
      <c r="B78" s="62" t="s">
        <v>68</v>
      </c>
      <c r="C78" s="215">
        <f t="shared" si="17"/>
        <v>184668.99255999996</v>
      </c>
      <c r="D78" s="215">
        <f t="shared" si="17"/>
        <v>195572.23274000001</v>
      </c>
      <c r="E78" s="184">
        <f t="shared" si="18"/>
        <v>1.0590420732189652</v>
      </c>
      <c r="F78" s="215">
        <v>263874.53340999997</v>
      </c>
      <c r="G78" s="215">
        <v>278113.80531000003</v>
      </c>
      <c r="H78" s="184">
        <f t="shared" si="21"/>
        <v>1.0539622816798144</v>
      </c>
      <c r="I78" s="215">
        <v>45388.060799999999</v>
      </c>
      <c r="J78" s="215">
        <v>49422.482600000003</v>
      </c>
      <c r="K78" s="184">
        <f t="shared" si="19"/>
        <v>1.0888872916994066</v>
      </c>
      <c r="L78" s="215">
        <v>124593.60165</v>
      </c>
      <c r="M78" s="215">
        <v>131964.05517000001</v>
      </c>
      <c r="N78" s="184">
        <f t="shared" si="20"/>
        <v>1.0591559552207552</v>
      </c>
      <c r="O78" s="59"/>
      <c r="P78" s="60"/>
      <c r="Q78" s="59"/>
      <c r="R78" s="60"/>
      <c r="S78" s="59"/>
      <c r="T78" s="60"/>
    </row>
    <row r="79" spans="1:20" ht="20.100000000000001" customHeight="1" x14ac:dyDescent="0.2">
      <c r="A79" s="186" t="s">
        <v>102</v>
      </c>
      <c r="B79" s="62" t="s">
        <v>69</v>
      </c>
      <c r="C79" s="215">
        <f t="shared" si="17"/>
        <v>1044033.6540599999</v>
      </c>
      <c r="D79" s="215">
        <f t="shared" si="17"/>
        <v>1234905.03553</v>
      </c>
      <c r="E79" s="184">
        <f t="shared" si="18"/>
        <v>1.1828211003809566</v>
      </c>
      <c r="F79" s="215">
        <v>894970.29750999995</v>
      </c>
      <c r="G79" s="215">
        <v>1077440.06014</v>
      </c>
      <c r="H79" s="184">
        <f t="shared" si="21"/>
        <v>1.203883596067568</v>
      </c>
      <c r="I79" s="215">
        <v>174464.21103000001</v>
      </c>
      <c r="J79" s="215">
        <v>180470.33501000001</v>
      </c>
      <c r="K79" s="184">
        <f t="shared" si="19"/>
        <v>1.0344261091976463</v>
      </c>
      <c r="L79" s="215">
        <v>25400.854480000002</v>
      </c>
      <c r="M79" s="215">
        <v>23005.359619999999</v>
      </c>
      <c r="N79" s="184">
        <f t="shared" si="20"/>
        <v>0.90569235133856796</v>
      </c>
      <c r="O79" s="59"/>
      <c r="P79" s="60"/>
      <c r="Q79" s="59"/>
      <c r="R79" s="60"/>
      <c r="S79" s="59"/>
      <c r="T79" s="60"/>
    </row>
    <row r="80" spans="1:20" ht="20.100000000000001" customHeight="1" thickBot="1" x14ac:dyDescent="0.25">
      <c r="A80" s="186" t="s">
        <v>104</v>
      </c>
      <c r="B80" s="62" t="s">
        <v>70</v>
      </c>
      <c r="C80" s="67">
        <f t="shared" si="17"/>
        <v>7185.6593400000002</v>
      </c>
      <c r="D80" s="215">
        <f t="shared" si="17"/>
        <v>8643.6782600000006</v>
      </c>
      <c r="E80" s="184">
        <f t="shared" si="18"/>
        <v>1.2029067690258748</v>
      </c>
      <c r="F80" s="215">
        <v>4380.8591500000002</v>
      </c>
      <c r="G80" s="215">
        <v>5457.5546400000003</v>
      </c>
      <c r="H80" s="184">
        <f t="shared" si="21"/>
        <v>1.2457726790873886</v>
      </c>
      <c r="I80" s="215">
        <v>2804.8001899999999</v>
      </c>
      <c r="J80" s="215">
        <v>3186.1236199999998</v>
      </c>
      <c r="K80" s="184">
        <f t="shared" si="19"/>
        <v>1.1359538662894912</v>
      </c>
      <c r="L80" s="215">
        <v>0</v>
      </c>
      <c r="M80" s="215">
        <v>0</v>
      </c>
      <c r="N80" s="184" t="str">
        <f t="shared" si="20"/>
        <v>X</v>
      </c>
      <c r="O80" s="59"/>
      <c r="P80" s="60"/>
      <c r="Q80" s="59"/>
      <c r="R80" s="60"/>
      <c r="S80" s="59"/>
      <c r="T80" s="60"/>
    </row>
    <row r="81" spans="1:20" s="103" customFormat="1" ht="20.100000000000001" customHeight="1" thickBot="1" x14ac:dyDescent="0.25">
      <c r="A81" s="229"/>
      <c r="B81" s="65" t="s">
        <v>164</v>
      </c>
      <c r="C81" s="61">
        <f t="shared" ref="C81" si="22">+F81+I81-L81</f>
        <v>7947578.9047899991</v>
      </c>
      <c r="D81" s="61">
        <f>SUM(D47:D80)</f>
        <v>8416554.227500001</v>
      </c>
      <c r="E81" s="185">
        <f t="shared" ref="E81" si="23">+IF(C81=0,"X",D81/C81)</f>
        <v>1.0590085771186684</v>
      </c>
      <c r="F81" s="61">
        <f>SUM(F47:F80)</f>
        <v>7062843.8567599989</v>
      </c>
      <c r="G81" s="61">
        <f>SUM(G47:G80)</f>
        <v>7963383.6530600004</v>
      </c>
      <c r="H81" s="185">
        <f t="shared" ref="H81" si="24">+IF(F81=0,"X",G81/F81)</f>
        <v>1.1275038517860019</v>
      </c>
      <c r="I81" s="61">
        <f>SUM(I47:I80)</f>
        <v>1991239.2530600003</v>
      </c>
      <c r="J81" s="61">
        <f>SUM(J47:J80)</f>
        <v>2042387.6987399999</v>
      </c>
      <c r="K81" s="185">
        <f t="shared" ref="K81" si="25">+IF(I81=0,"X",J81/I81)</f>
        <v>1.0256867403559859</v>
      </c>
      <c r="L81" s="61">
        <f>SUM(L47:L80)</f>
        <v>1106504.2050300001</v>
      </c>
      <c r="M81" s="61">
        <f>SUM(M47:M80)</f>
        <v>1589217.1242999998</v>
      </c>
      <c r="N81" s="185">
        <f t="shared" ref="N81" si="26">+IF(L81=0,"X",M81/L81)</f>
        <v>1.4362504155661227</v>
      </c>
      <c r="O81" s="59"/>
      <c r="P81" s="60"/>
      <c r="Q81" s="319"/>
      <c r="R81" s="60"/>
      <c r="S81" s="59"/>
      <c r="T81" s="60"/>
    </row>
    <row r="82" spans="1:20" ht="20.100000000000001" customHeight="1" x14ac:dyDescent="0.2"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P82" s="60"/>
    </row>
    <row r="83" spans="1:20" ht="24" customHeight="1" x14ac:dyDescent="0.2">
      <c r="A83" s="590" t="s">
        <v>222</v>
      </c>
      <c r="B83" s="590"/>
      <c r="C83" s="590"/>
      <c r="D83" s="590"/>
      <c r="E83" s="590"/>
      <c r="F83" s="590"/>
      <c r="G83" s="590"/>
      <c r="H83" s="590"/>
      <c r="I83" s="590"/>
      <c r="J83" s="590"/>
      <c r="P83" s="60"/>
    </row>
    <row r="84" spans="1:20" ht="20.100000000000001" customHeight="1" thickBo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P84" s="60"/>
    </row>
    <row r="85" spans="1:20" ht="20.100000000000001" customHeight="1" x14ac:dyDescent="0.2">
      <c r="A85" s="124"/>
      <c r="B85" s="124"/>
      <c r="C85" s="320" t="s">
        <v>219</v>
      </c>
      <c r="D85" s="320"/>
      <c r="E85" s="591" t="s">
        <v>225</v>
      </c>
      <c r="F85" s="592"/>
      <c r="G85" s="320" t="s">
        <v>220</v>
      </c>
      <c r="H85" s="320"/>
      <c r="I85" s="591" t="s">
        <v>225</v>
      </c>
      <c r="J85" s="592"/>
      <c r="P85" s="60"/>
    </row>
    <row r="86" spans="1:20" ht="20.100000000000001" customHeight="1" thickBot="1" x14ac:dyDescent="0.25">
      <c r="A86" s="321" t="s">
        <v>156</v>
      </c>
      <c r="B86" s="321" t="s">
        <v>157</v>
      </c>
      <c r="C86" s="322"/>
      <c r="D86" s="322"/>
      <c r="E86" s="593"/>
      <c r="F86" s="594"/>
      <c r="G86" s="322"/>
      <c r="H86" s="322"/>
      <c r="I86" s="593"/>
      <c r="J86" s="594"/>
      <c r="P86" s="60"/>
    </row>
    <row r="87" spans="1:20" ht="20.100000000000001" customHeight="1" thickBot="1" x14ac:dyDescent="0.25">
      <c r="A87" s="321"/>
      <c r="B87" s="323"/>
      <c r="C87" s="324" t="s">
        <v>97</v>
      </c>
      <c r="D87" s="182" t="s">
        <v>319</v>
      </c>
      <c r="E87" s="182" t="s">
        <v>97</v>
      </c>
      <c r="F87" s="182" t="s">
        <v>319</v>
      </c>
      <c r="G87" s="325" t="s">
        <v>97</v>
      </c>
      <c r="H87" s="182" t="s">
        <v>319</v>
      </c>
      <c r="I87" s="182" t="s">
        <v>97</v>
      </c>
      <c r="J87" s="182" t="s">
        <v>319</v>
      </c>
      <c r="M87" s="326"/>
      <c r="P87" s="60"/>
    </row>
    <row r="88" spans="1:20" ht="20.100000000000001" customHeight="1" x14ac:dyDescent="0.2">
      <c r="A88" s="327" t="s">
        <v>0</v>
      </c>
      <c r="B88" s="124" t="s">
        <v>162</v>
      </c>
      <c r="C88" s="63">
        <f t="shared" ref="C88:J88" si="27">+C124</f>
        <v>3932773.3788300003</v>
      </c>
      <c r="D88" s="64">
        <f t="shared" si="27"/>
        <v>3865000.9141799998</v>
      </c>
      <c r="E88" s="328">
        <f t="shared" si="27"/>
        <v>0.16492226163265167</v>
      </c>
      <c r="F88" s="329">
        <f t="shared" si="27"/>
        <v>0.15736325147555097</v>
      </c>
      <c r="G88" s="63">
        <f t="shared" si="27"/>
        <v>1710681.9967000003</v>
      </c>
      <c r="H88" s="64">
        <f t="shared" si="27"/>
        <v>1653252.0203399996</v>
      </c>
      <c r="I88" s="328">
        <f t="shared" si="27"/>
        <v>7.1738062851197881E-2</v>
      </c>
      <c r="J88" s="329">
        <f t="shared" si="27"/>
        <v>6.7312044474489338E-2</v>
      </c>
      <c r="K88" s="59"/>
      <c r="L88" s="60"/>
      <c r="M88" s="59"/>
      <c r="N88" s="60"/>
      <c r="O88" s="59"/>
      <c r="P88" s="60"/>
      <c r="Q88" s="59"/>
    </row>
    <row r="89" spans="1:20" ht="20.100000000000001" customHeight="1" thickBot="1" x14ac:dyDescent="0.25">
      <c r="A89" s="330" t="s">
        <v>1</v>
      </c>
      <c r="B89" s="331" t="s">
        <v>161</v>
      </c>
      <c r="C89" s="63">
        <f t="shared" ref="C89:J89" si="28">+C165</f>
        <v>7062843.8567599989</v>
      </c>
      <c r="D89" s="64">
        <f t="shared" si="28"/>
        <v>7963383.6530600004</v>
      </c>
      <c r="E89" s="332">
        <f t="shared" si="28"/>
        <v>0.22047649807615807</v>
      </c>
      <c r="F89" s="333">
        <f t="shared" si="28"/>
        <v>0.21071247742469815</v>
      </c>
      <c r="G89" s="63">
        <f t="shared" si="28"/>
        <v>1991239.2530600003</v>
      </c>
      <c r="H89" s="64">
        <f t="shared" si="28"/>
        <v>2042387.6987399999</v>
      </c>
      <c r="I89" s="332">
        <f t="shared" si="28"/>
        <v>6.2159303851274696E-2</v>
      </c>
      <c r="J89" s="333">
        <f t="shared" si="28"/>
        <v>5.4041923711394359E-2</v>
      </c>
      <c r="K89" s="59"/>
      <c r="L89" s="60"/>
      <c r="M89" s="59"/>
      <c r="N89" s="60"/>
      <c r="O89" s="59"/>
      <c r="P89" s="60"/>
      <c r="Q89" s="59"/>
    </row>
    <row r="90" spans="1:20" ht="20.100000000000001" customHeight="1" thickBot="1" x14ac:dyDescent="0.25">
      <c r="A90" s="334"/>
      <c r="B90" s="334" t="s">
        <v>164</v>
      </c>
      <c r="C90" s="335">
        <f>SUM(C88:C89)</f>
        <v>10995617.23559</v>
      </c>
      <c r="D90" s="318">
        <f>SUM(D88:D89)</f>
        <v>11828384.56724</v>
      </c>
      <c r="E90" s="336">
        <v>0.20424823695134081</v>
      </c>
      <c r="F90" s="337">
        <v>0.19710438248313783</v>
      </c>
      <c r="G90" s="338">
        <f>SUM(G88:G89)</f>
        <v>3701921.2497600005</v>
      </c>
      <c r="H90" s="318">
        <f>SUM(H88:H89)</f>
        <v>3695639.7190799993</v>
      </c>
      <c r="I90" s="336">
        <v>6.6678750116387159E-2</v>
      </c>
      <c r="J90" s="337">
        <v>6.6061885353497399E-2</v>
      </c>
      <c r="K90" s="59"/>
      <c r="L90" s="60"/>
      <c r="M90" s="59"/>
      <c r="N90" s="60"/>
      <c r="O90" s="59"/>
      <c r="P90" s="60"/>
      <c r="Q90" s="59"/>
    </row>
    <row r="91" spans="1:20" ht="20.100000000000001" customHeight="1" x14ac:dyDescent="0.2">
      <c r="C91" s="238"/>
      <c r="D91" s="238"/>
      <c r="E91" s="339"/>
      <c r="F91" s="339"/>
      <c r="G91" s="238"/>
      <c r="H91" s="238"/>
      <c r="I91" s="339"/>
      <c r="J91" s="339"/>
      <c r="L91" s="60"/>
      <c r="N91" s="60"/>
      <c r="P91" s="60"/>
    </row>
    <row r="92" spans="1:20" ht="20.100000000000001" customHeight="1" x14ac:dyDescent="0.2">
      <c r="A92" s="203" t="s">
        <v>223</v>
      </c>
      <c r="B92" s="116"/>
      <c r="C92" s="116"/>
      <c r="D92" s="116"/>
      <c r="E92" s="188"/>
      <c r="F92" s="188"/>
      <c r="G92" s="116"/>
      <c r="H92" s="116"/>
      <c r="I92" s="188"/>
      <c r="J92" s="188"/>
      <c r="L92" s="60"/>
      <c r="N92" s="60"/>
      <c r="P92" s="60"/>
    </row>
    <row r="93" spans="1:20" ht="20.100000000000001" customHeight="1" thickBot="1" x14ac:dyDescent="0.25">
      <c r="A93" s="116"/>
      <c r="B93" s="116"/>
      <c r="C93" s="116"/>
      <c r="D93" s="116"/>
      <c r="E93" s="188"/>
      <c r="F93" s="188"/>
      <c r="G93" s="116"/>
      <c r="H93" s="116"/>
      <c r="I93" s="188"/>
      <c r="J93" s="188"/>
      <c r="L93" s="60"/>
      <c r="N93" s="60"/>
      <c r="P93" s="60"/>
    </row>
    <row r="94" spans="1:20" ht="20.100000000000001" customHeight="1" x14ac:dyDescent="0.2">
      <c r="A94" s="124"/>
      <c r="B94" s="124"/>
      <c r="C94" s="320" t="s">
        <v>219</v>
      </c>
      <c r="D94" s="320"/>
      <c r="E94" s="591" t="s">
        <v>225</v>
      </c>
      <c r="F94" s="592"/>
      <c r="G94" s="320" t="s">
        <v>220</v>
      </c>
      <c r="H94" s="320"/>
      <c r="I94" s="591" t="s">
        <v>225</v>
      </c>
      <c r="J94" s="592"/>
      <c r="L94" s="60"/>
      <c r="N94" s="60"/>
      <c r="P94" s="60"/>
    </row>
    <row r="95" spans="1:20" ht="20.100000000000001" customHeight="1" thickBot="1" x14ac:dyDescent="0.25">
      <c r="A95" s="321" t="s">
        <v>156</v>
      </c>
      <c r="B95" s="321" t="s">
        <v>160</v>
      </c>
      <c r="C95" s="322"/>
      <c r="D95" s="322"/>
      <c r="E95" s="593"/>
      <c r="F95" s="594"/>
      <c r="G95" s="322"/>
      <c r="H95" s="322"/>
      <c r="I95" s="593"/>
      <c r="J95" s="594"/>
      <c r="L95" s="60"/>
      <c r="N95" s="60"/>
      <c r="P95" s="60"/>
    </row>
    <row r="96" spans="1:20" ht="20.100000000000001" customHeight="1" thickBot="1" x14ac:dyDescent="0.25">
      <c r="A96" s="109"/>
      <c r="B96" s="340"/>
      <c r="C96" s="182" t="s">
        <v>97</v>
      </c>
      <c r="D96" s="182" t="s">
        <v>319</v>
      </c>
      <c r="E96" s="182" t="s">
        <v>97</v>
      </c>
      <c r="F96" s="182" t="s">
        <v>319</v>
      </c>
      <c r="G96" s="182" t="s">
        <v>97</v>
      </c>
      <c r="H96" s="182" t="s">
        <v>319</v>
      </c>
      <c r="I96" s="182" t="s">
        <v>97</v>
      </c>
      <c r="J96" s="182" t="s">
        <v>319</v>
      </c>
      <c r="L96" s="60"/>
      <c r="N96" s="60"/>
      <c r="P96" s="60"/>
    </row>
    <row r="97" spans="1:17" ht="20.100000000000001" customHeight="1" x14ac:dyDescent="0.2">
      <c r="A97" s="25" t="s">
        <v>0</v>
      </c>
      <c r="B97" s="62" t="s">
        <v>41</v>
      </c>
      <c r="C97" s="313">
        <f t="shared" ref="C97:D117" si="29">+F14</f>
        <v>115089.04897</v>
      </c>
      <c r="D97" s="313">
        <f t="shared" si="29"/>
        <v>108569.27563</v>
      </c>
      <c r="E97" s="328">
        <v>0.25348767061371291</v>
      </c>
      <c r="F97" s="328">
        <v>0.24222823632620943</v>
      </c>
      <c r="G97" s="313">
        <f t="shared" ref="G97:H117" si="30">+I14</f>
        <v>62154.786390000001</v>
      </c>
      <c r="H97" s="313">
        <f t="shared" si="30"/>
        <v>62125.041879999997</v>
      </c>
      <c r="I97" s="328">
        <v>0.13689809899811534</v>
      </c>
      <c r="J97" s="329">
        <v>0.13860679496074757</v>
      </c>
      <c r="K97" s="59"/>
      <c r="L97" s="60"/>
      <c r="M97" s="59"/>
      <c r="N97" s="60"/>
      <c r="O97" s="59"/>
      <c r="P97" s="60"/>
      <c r="Q97" s="59"/>
    </row>
    <row r="98" spans="1:17" ht="20.100000000000001" customHeight="1" x14ac:dyDescent="0.2">
      <c r="A98" s="186" t="s">
        <v>1</v>
      </c>
      <c r="B98" s="62" t="s">
        <v>77</v>
      </c>
      <c r="C98" s="64">
        <f t="shared" si="29"/>
        <v>145046.02861000001</v>
      </c>
      <c r="D98" s="64">
        <f t="shared" si="29"/>
        <v>144341.88790999999</v>
      </c>
      <c r="E98" s="341">
        <v>0.24521661943427761</v>
      </c>
      <c r="F98" s="341">
        <v>0.24197102265930839</v>
      </c>
      <c r="G98" s="64">
        <f t="shared" si="30"/>
        <v>31308.433529999998</v>
      </c>
      <c r="H98" s="64">
        <f t="shared" si="30"/>
        <v>31914.140490000002</v>
      </c>
      <c r="I98" s="341">
        <v>5.2930427007086507E-2</v>
      </c>
      <c r="J98" s="342">
        <v>5.3500043012276149E-2</v>
      </c>
      <c r="K98" s="59"/>
      <c r="L98" s="60"/>
      <c r="M98" s="59"/>
      <c r="N98" s="60"/>
      <c r="O98" s="59"/>
      <c r="P98" s="60"/>
      <c r="Q98" s="59"/>
    </row>
    <row r="99" spans="1:17" ht="20.100000000000001" customHeight="1" x14ac:dyDescent="0.2">
      <c r="A99" s="186" t="s">
        <v>2</v>
      </c>
      <c r="B99" s="62" t="s">
        <v>92</v>
      </c>
      <c r="C99" s="64">
        <f t="shared" si="29"/>
        <v>253545.08963</v>
      </c>
      <c r="D99" s="64">
        <f t="shared" si="29"/>
        <v>257976.96603000001</v>
      </c>
      <c r="E99" s="341">
        <v>0.13108757891782613</v>
      </c>
      <c r="F99" s="341">
        <v>0.13726976177437494</v>
      </c>
      <c r="G99" s="64">
        <f t="shared" si="30"/>
        <v>99285.435809999995</v>
      </c>
      <c r="H99" s="64">
        <f t="shared" si="30"/>
        <v>120905.11840000001</v>
      </c>
      <c r="I99" s="341">
        <v>5.1332437244701275E-2</v>
      </c>
      <c r="J99" s="342">
        <v>6.433371574011218E-2</v>
      </c>
      <c r="K99" s="59"/>
      <c r="L99" s="60"/>
      <c r="M99" s="59"/>
      <c r="N99" s="60"/>
      <c r="O99" s="59"/>
      <c r="P99" s="60"/>
      <c r="Q99" s="59"/>
    </row>
    <row r="100" spans="1:17" ht="20.100000000000001" customHeight="1" x14ac:dyDescent="0.2">
      <c r="A100" s="186" t="s">
        <v>3</v>
      </c>
      <c r="B100" s="62" t="s">
        <v>42</v>
      </c>
      <c r="C100" s="64">
        <f t="shared" si="29"/>
        <v>280800.8076</v>
      </c>
      <c r="D100" s="64">
        <f t="shared" si="29"/>
        <v>335965.72904000001</v>
      </c>
      <c r="E100" s="341">
        <v>0.25668584291375857</v>
      </c>
      <c r="F100" s="341">
        <v>0.31889495102445226</v>
      </c>
      <c r="G100" s="64">
        <f t="shared" si="30"/>
        <v>86559.87702</v>
      </c>
      <c r="H100" s="64">
        <f t="shared" si="30"/>
        <v>82359.407709999999</v>
      </c>
      <c r="I100" s="341">
        <v>7.9126179106437794E-2</v>
      </c>
      <c r="J100" s="342">
        <v>7.8174638118986117E-2</v>
      </c>
      <c r="K100" s="59"/>
      <c r="L100" s="60"/>
      <c r="M100" s="59"/>
      <c r="N100" s="60"/>
      <c r="O100" s="59"/>
      <c r="P100" s="60"/>
      <c r="Q100" s="59"/>
    </row>
    <row r="101" spans="1:17" ht="20.100000000000001" customHeight="1" x14ac:dyDescent="0.2">
      <c r="A101" s="186" t="s">
        <v>4</v>
      </c>
      <c r="B101" s="62" t="s">
        <v>323</v>
      </c>
      <c r="C101" s="64">
        <f t="shared" si="29"/>
        <v>44974.709110000003</v>
      </c>
      <c r="D101" s="64">
        <f t="shared" si="29"/>
        <v>65429.653830000003</v>
      </c>
      <c r="E101" s="341">
        <v>0.1949215211844233</v>
      </c>
      <c r="F101" s="341">
        <v>0.32830730309209338</v>
      </c>
      <c r="G101" s="64">
        <f t="shared" si="30"/>
        <v>15557.28556</v>
      </c>
      <c r="H101" s="64">
        <f t="shared" si="30"/>
        <v>16186.04602</v>
      </c>
      <c r="I101" s="341">
        <v>6.7425667155263616E-2</v>
      </c>
      <c r="J101" s="342">
        <v>8.121695294854521E-2</v>
      </c>
      <c r="K101" s="59"/>
      <c r="L101" s="60"/>
      <c r="M101" s="59"/>
      <c r="N101" s="60"/>
      <c r="O101" s="59"/>
      <c r="P101" s="60"/>
      <c r="Q101" s="59"/>
    </row>
    <row r="102" spans="1:17" ht="20.100000000000001" customHeight="1" x14ac:dyDescent="0.2">
      <c r="A102" s="186" t="s">
        <v>5</v>
      </c>
      <c r="B102" s="62" t="s">
        <v>43</v>
      </c>
      <c r="C102" s="64">
        <f t="shared" si="29"/>
        <v>191256.38948000001</v>
      </c>
      <c r="D102" s="64">
        <f t="shared" si="29"/>
        <v>192693.81744000001</v>
      </c>
      <c r="E102" s="341">
        <v>0.75360176373616417</v>
      </c>
      <c r="F102" s="341">
        <v>0.6417984009322929</v>
      </c>
      <c r="G102" s="64">
        <f t="shared" si="30"/>
        <v>17510.421569999999</v>
      </c>
      <c r="H102" s="64">
        <f t="shared" si="30"/>
        <v>19943.043750000001</v>
      </c>
      <c r="I102" s="341">
        <v>6.8995784218208747E-2</v>
      </c>
      <c r="J102" s="342">
        <v>6.6423582025189637E-2</v>
      </c>
      <c r="K102" s="59"/>
      <c r="L102" s="60"/>
      <c r="M102" s="59"/>
      <c r="N102" s="60"/>
      <c r="O102" s="59"/>
      <c r="P102" s="60"/>
      <c r="Q102" s="59"/>
    </row>
    <row r="103" spans="1:17" ht="20.100000000000001" customHeight="1" x14ac:dyDescent="0.2">
      <c r="A103" s="186" t="s">
        <v>6</v>
      </c>
      <c r="B103" s="62" t="s">
        <v>44</v>
      </c>
      <c r="C103" s="64">
        <f t="shared" si="29"/>
        <v>81546.141579999996</v>
      </c>
      <c r="D103" s="64">
        <f t="shared" si="29"/>
        <v>67394.875899999999</v>
      </c>
      <c r="E103" s="341">
        <v>0.16726972631159007</v>
      </c>
      <c r="F103" s="341">
        <v>0.12635515608387574</v>
      </c>
      <c r="G103" s="64">
        <f t="shared" si="30"/>
        <v>45972.057659999999</v>
      </c>
      <c r="H103" s="64">
        <f t="shared" si="30"/>
        <v>45976.420830000003</v>
      </c>
      <c r="I103" s="341">
        <v>9.4299170430092075E-2</v>
      </c>
      <c r="J103" s="342">
        <v>8.6198805956293853E-2</v>
      </c>
      <c r="K103" s="59"/>
      <c r="L103" s="60"/>
      <c r="M103" s="59"/>
      <c r="N103" s="60"/>
      <c r="O103" s="59"/>
      <c r="P103" s="60"/>
      <c r="Q103" s="59"/>
    </row>
    <row r="104" spans="1:17" ht="20.100000000000001" customHeight="1" x14ac:dyDescent="0.2">
      <c r="A104" s="186" t="s">
        <v>7</v>
      </c>
      <c r="B104" s="62" t="s">
        <v>78</v>
      </c>
      <c r="C104" s="64">
        <f t="shared" si="29"/>
        <v>20862.261439999998</v>
      </c>
      <c r="D104" s="64">
        <f t="shared" si="29"/>
        <v>19951.3194</v>
      </c>
      <c r="E104" s="341">
        <v>0.34781320878124689</v>
      </c>
      <c r="F104" s="341">
        <v>0.32465450698348464</v>
      </c>
      <c r="G104" s="64">
        <f t="shared" si="30"/>
        <v>8743.3114100000003</v>
      </c>
      <c r="H104" s="64">
        <f t="shared" si="30"/>
        <v>9775.5958900000005</v>
      </c>
      <c r="I104" s="341">
        <v>0.14576747614978544</v>
      </c>
      <c r="J104" s="342">
        <v>0.15907174861516823</v>
      </c>
      <c r="K104" s="59"/>
      <c r="L104" s="60"/>
      <c r="M104" s="59"/>
      <c r="N104" s="60"/>
      <c r="O104" s="59"/>
      <c r="P104" s="60"/>
      <c r="Q104" s="59"/>
    </row>
    <row r="105" spans="1:17" ht="20.100000000000001" customHeight="1" x14ac:dyDescent="0.2">
      <c r="A105" s="186" t="s">
        <v>8</v>
      </c>
      <c r="B105" s="62" t="s">
        <v>71</v>
      </c>
      <c r="C105" s="64">
        <f t="shared" si="29"/>
        <v>241216.87815999999</v>
      </c>
      <c r="D105" s="64">
        <f t="shared" si="29"/>
        <v>158514.69902999999</v>
      </c>
      <c r="E105" s="341">
        <v>0.26668452977450591</v>
      </c>
      <c r="F105" s="341">
        <v>0.37831131772511334</v>
      </c>
      <c r="G105" s="64">
        <f t="shared" si="30"/>
        <v>24756.346720000001</v>
      </c>
      <c r="H105" s="64">
        <f t="shared" si="30"/>
        <v>25771.390899999999</v>
      </c>
      <c r="I105" s="341">
        <v>2.7370119099122962E-2</v>
      </c>
      <c r="J105" s="342">
        <v>6.1506023798731844E-2</v>
      </c>
      <c r="K105" s="59"/>
      <c r="L105" s="60"/>
      <c r="M105" s="59"/>
      <c r="N105" s="60"/>
      <c r="O105" s="59"/>
      <c r="P105" s="60"/>
      <c r="Q105" s="59"/>
    </row>
    <row r="106" spans="1:17" ht="20.100000000000001" customHeight="1" x14ac:dyDescent="0.2">
      <c r="A106" s="186" t="s">
        <v>9</v>
      </c>
      <c r="B106" s="62" t="s">
        <v>45</v>
      </c>
      <c r="C106" s="64">
        <f t="shared" si="29"/>
        <v>189303.55309</v>
      </c>
      <c r="D106" s="64">
        <f t="shared" si="29"/>
        <v>351511.26192999998</v>
      </c>
      <c r="E106" s="341">
        <v>0.16062169068882548</v>
      </c>
      <c r="F106" s="341">
        <v>0.29161193390768658</v>
      </c>
      <c r="G106" s="64">
        <f t="shared" si="30"/>
        <v>29349.87429</v>
      </c>
      <c r="H106" s="64">
        <f t="shared" si="30"/>
        <v>40233.554689999997</v>
      </c>
      <c r="I106" s="341">
        <v>2.4903000250201437E-2</v>
      </c>
      <c r="J106" s="342">
        <v>3.3377549916076381E-2</v>
      </c>
      <c r="K106" s="59"/>
      <c r="L106" s="60"/>
      <c r="M106" s="59"/>
      <c r="N106" s="60"/>
      <c r="O106" s="59"/>
      <c r="P106" s="60"/>
      <c r="Q106" s="59"/>
    </row>
    <row r="107" spans="1:17" ht="20.100000000000001" customHeight="1" x14ac:dyDescent="0.2">
      <c r="A107" s="186" t="s">
        <v>10</v>
      </c>
      <c r="B107" s="62" t="s">
        <v>46</v>
      </c>
      <c r="C107" s="64">
        <f t="shared" si="29"/>
        <v>205597.76243999999</v>
      </c>
      <c r="D107" s="64">
        <f t="shared" si="29"/>
        <v>147207.49504000001</v>
      </c>
      <c r="E107" s="341">
        <v>0.20881835998958248</v>
      </c>
      <c r="F107" s="341">
        <v>0.15099713748685195</v>
      </c>
      <c r="G107" s="64">
        <f t="shared" si="30"/>
        <v>63481.240720000002</v>
      </c>
      <c r="H107" s="64">
        <f t="shared" si="30"/>
        <v>58420.177739999999</v>
      </c>
      <c r="I107" s="341">
        <v>6.4475646135121925E-2</v>
      </c>
      <c r="J107" s="342">
        <v>5.9924120085163748E-2</v>
      </c>
      <c r="K107" s="59"/>
      <c r="L107" s="60"/>
      <c r="M107" s="59"/>
      <c r="N107" s="60"/>
      <c r="O107" s="59"/>
      <c r="P107" s="60"/>
      <c r="Q107" s="59"/>
    </row>
    <row r="108" spans="1:17" ht="20.100000000000001" customHeight="1" x14ac:dyDescent="0.2">
      <c r="A108" s="186" t="s">
        <v>11</v>
      </c>
      <c r="B108" s="62" t="s">
        <v>47</v>
      </c>
      <c r="C108" s="64">
        <f t="shared" si="29"/>
        <v>3366.7447299999999</v>
      </c>
      <c r="D108" s="64">
        <f t="shared" si="29"/>
        <v>3395.4215899999999</v>
      </c>
      <c r="E108" s="341">
        <v>0.28439375332871297</v>
      </c>
      <c r="F108" s="341">
        <v>0.26010062654268207</v>
      </c>
      <c r="G108" s="64">
        <f t="shared" si="30"/>
        <v>1622.9046900000001</v>
      </c>
      <c r="H108" s="64">
        <f t="shared" si="30"/>
        <v>1802.52225</v>
      </c>
      <c r="I108" s="341">
        <v>0.13708908548105797</v>
      </c>
      <c r="J108" s="342">
        <v>0.1380792205489054</v>
      </c>
      <c r="K108" s="59"/>
      <c r="L108" s="60"/>
      <c r="M108" s="59"/>
      <c r="N108" s="60"/>
      <c r="O108" s="59"/>
      <c r="P108" s="60"/>
      <c r="Q108" s="59"/>
    </row>
    <row r="109" spans="1:17" ht="20.100000000000001" customHeight="1" x14ac:dyDescent="0.2">
      <c r="A109" s="186" t="s">
        <v>12</v>
      </c>
      <c r="B109" s="62" t="s">
        <v>36</v>
      </c>
      <c r="C109" s="64">
        <f t="shared" si="29"/>
        <v>8369.3560300000008</v>
      </c>
      <c r="D109" s="64">
        <f t="shared" si="29"/>
        <v>6877.9029799999998</v>
      </c>
      <c r="E109" s="341">
        <v>0.39889720667010176</v>
      </c>
      <c r="F109" s="341">
        <v>0.33541992471069287</v>
      </c>
      <c r="G109" s="64">
        <f t="shared" si="30"/>
        <v>4998.9879499999997</v>
      </c>
      <c r="H109" s="64">
        <f t="shared" si="30"/>
        <v>4904.4633800000001</v>
      </c>
      <c r="I109" s="341">
        <v>0.23825994763333042</v>
      </c>
      <c r="J109" s="342">
        <v>0.23917969509740747</v>
      </c>
      <c r="K109" s="59"/>
      <c r="L109" s="60"/>
      <c r="M109" s="59"/>
      <c r="N109" s="60"/>
      <c r="O109" s="59"/>
      <c r="P109" s="60"/>
      <c r="Q109" s="59"/>
    </row>
    <row r="110" spans="1:17" ht="20.100000000000001" customHeight="1" x14ac:dyDescent="0.2">
      <c r="A110" s="186" t="s">
        <v>13</v>
      </c>
      <c r="B110" s="62" t="s">
        <v>48</v>
      </c>
      <c r="C110" s="64">
        <f t="shared" si="29"/>
        <v>628879.39966999996</v>
      </c>
      <c r="D110" s="64">
        <f t="shared" si="29"/>
        <v>460632.49812</v>
      </c>
      <c r="E110" s="341">
        <v>0.45707429591246335</v>
      </c>
      <c r="F110" s="341">
        <v>0.54166493199666754</v>
      </c>
      <c r="G110" s="64">
        <f t="shared" si="30"/>
        <v>164391.98162000001</v>
      </c>
      <c r="H110" s="64">
        <f t="shared" si="30"/>
        <v>141241.02364999999</v>
      </c>
      <c r="I110" s="341">
        <v>0.11948133345128646</v>
      </c>
      <c r="J110" s="342">
        <v>0.16608752049141451</v>
      </c>
      <c r="K110" s="59"/>
      <c r="L110" s="60"/>
      <c r="M110" s="59"/>
      <c r="N110" s="60"/>
      <c r="O110" s="59"/>
      <c r="P110" s="60"/>
      <c r="Q110" s="59"/>
    </row>
    <row r="111" spans="1:17" ht="20.100000000000001" customHeight="1" x14ac:dyDescent="0.2">
      <c r="A111" s="186" t="s">
        <v>14</v>
      </c>
      <c r="B111" s="62" t="s">
        <v>49</v>
      </c>
      <c r="C111" s="64">
        <f t="shared" si="29"/>
        <v>217871.56456</v>
      </c>
      <c r="D111" s="64">
        <f t="shared" si="29"/>
        <v>263085.53868</v>
      </c>
      <c r="E111" s="341">
        <v>0.16063138331230473</v>
      </c>
      <c r="F111" s="341">
        <v>0.15594343247959594</v>
      </c>
      <c r="G111" s="64">
        <f t="shared" si="30"/>
        <v>134835.50635000001</v>
      </c>
      <c r="H111" s="64">
        <f t="shared" si="30"/>
        <v>90317.35067</v>
      </c>
      <c r="I111" s="341">
        <v>9.9410925644915424E-2</v>
      </c>
      <c r="J111" s="342">
        <v>5.3535430896771832E-2</v>
      </c>
      <c r="K111" s="59"/>
      <c r="L111" s="60"/>
      <c r="M111" s="59"/>
      <c r="N111" s="60"/>
      <c r="O111" s="59"/>
      <c r="P111" s="60"/>
      <c r="Q111" s="59"/>
    </row>
    <row r="112" spans="1:17" ht="20.100000000000001" customHeight="1" x14ac:dyDescent="0.2">
      <c r="A112" s="186" t="s">
        <v>15</v>
      </c>
      <c r="B112" s="62" t="s">
        <v>50</v>
      </c>
      <c r="C112" s="64">
        <f t="shared" si="29"/>
        <v>179886.12533000001</v>
      </c>
      <c r="D112" s="64">
        <f t="shared" si="29"/>
        <v>167353.478</v>
      </c>
      <c r="E112" s="341">
        <v>0.12172765260488828</v>
      </c>
      <c r="F112" s="341">
        <v>7.1089302067041379E-2</v>
      </c>
      <c r="G112" s="64">
        <f t="shared" si="30"/>
        <v>23175.295330000001</v>
      </c>
      <c r="H112" s="64">
        <f t="shared" si="30"/>
        <v>28022.950369999999</v>
      </c>
      <c r="I112" s="341">
        <v>1.5682556360423497E-2</v>
      </c>
      <c r="J112" s="342">
        <v>1.1903738168277798E-2</v>
      </c>
      <c r="K112" s="59"/>
      <c r="L112" s="60"/>
      <c r="M112" s="59"/>
      <c r="N112" s="60"/>
      <c r="O112" s="59"/>
      <c r="P112" s="60"/>
      <c r="Q112" s="59"/>
    </row>
    <row r="113" spans="1:17 16382:16382" ht="20.100000000000001" customHeight="1" x14ac:dyDescent="0.2">
      <c r="A113" s="186" t="s">
        <v>16</v>
      </c>
      <c r="B113" s="62" t="s">
        <v>93</v>
      </c>
      <c r="C113" s="64">
        <f t="shared" si="29"/>
        <v>301256.45009</v>
      </c>
      <c r="D113" s="64">
        <f t="shared" si="29"/>
        <v>271268.16845</v>
      </c>
      <c r="E113" s="341">
        <v>0.33450746021882793</v>
      </c>
      <c r="F113" s="341">
        <v>0.57598380559563311</v>
      </c>
      <c r="G113" s="64">
        <f t="shared" si="30"/>
        <v>27333.00951</v>
      </c>
      <c r="H113" s="64">
        <f t="shared" si="30"/>
        <v>23908.692940000001</v>
      </c>
      <c r="I113" s="341">
        <v>3.0349874960671156E-2</v>
      </c>
      <c r="J113" s="342">
        <v>5.0765336843924293E-2</v>
      </c>
      <c r="K113" s="59"/>
      <c r="L113" s="60"/>
      <c r="M113" s="59"/>
      <c r="N113" s="60"/>
      <c r="O113" s="59"/>
      <c r="P113" s="60"/>
      <c r="Q113" s="59"/>
    </row>
    <row r="114" spans="1:17 16382:16382" ht="20.100000000000001" customHeight="1" x14ac:dyDescent="0.2">
      <c r="A114" s="186" t="s">
        <v>17</v>
      </c>
      <c r="B114" s="62" t="s">
        <v>94</v>
      </c>
      <c r="C114" s="64">
        <f t="shared" si="29"/>
        <v>7738.3475399999998</v>
      </c>
      <c r="D114" s="64">
        <f t="shared" si="29"/>
        <v>8750.0597300000009</v>
      </c>
      <c r="E114" s="343">
        <v>0.28501854106170649</v>
      </c>
      <c r="F114" s="343">
        <v>0.25537521017761672</v>
      </c>
      <c r="G114" s="64">
        <f t="shared" si="30"/>
        <v>7190.5221899999997</v>
      </c>
      <c r="H114" s="64">
        <f t="shared" si="30"/>
        <v>6762.9512299999997</v>
      </c>
      <c r="I114" s="343">
        <v>0.2648410572763738</v>
      </c>
      <c r="J114" s="111">
        <v>0.19738037740026049</v>
      </c>
      <c r="K114" s="59"/>
      <c r="L114" s="60"/>
      <c r="M114" s="59"/>
      <c r="N114" s="60"/>
      <c r="O114" s="59"/>
      <c r="P114" s="60"/>
      <c r="Q114" s="59"/>
    </row>
    <row r="115" spans="1:17 16382:16382" ht="20.100000000000001" customHeight="1" x14ac:dyDescent="0.2">
      <c r="A115" s="186" t="s">
        <v>18</v>
      </c>
      <c r="B115" s="62" t="s">
        <v>51</v>
      </c>
      <c r="C115" s="64">
        <f t="shared" si="29"/>
        <v>12058.47738</v>
      </c>
      <c r="D115" s="64">
        <f t="shared" si="29"/>
        <v>11587.98317</v>
      </c>
      <c r="E115" s="341">
        <v>4.1702147249623303E-2</v>
      </c>
      <c r="F115" s="341">
        <v>3.4974957478920148E-2</v>
      </c>
      <c r="G115" s="64">
        <f t="shared" si="30"/>
        <v>29923.744579999999</v>
      </c>
      <c r="H115" s="64">
        <f t="shared" si="30"/>
        <v>31270.6708</v>
      </c>
      <c r="I115" s="341">
        <v>0.10348606738733022</v>
      </c>
      <c r="J115" s="342">
        <v>9.4381426476244173E-2</v>
      </c>
      <c r="K115" s="59"/>
      <c r="L115" s="60"/>
      <c r="M115" s="59"/>
      <c r="N115" s="60"/>
      <c r="O115" s="59"/>
      <c r="P115" s="60"/>
      <c r="Q115" s="59"/>
    </row>
    <row r="116" spans="1:17 16382:16382" ht="20.100000000000001" customHeight="1" x14ac:dyDescent="0.2">
      <c r="A116" s="186" t="s">
        <v>19</v>
      </c>
      <c r="B116" s="62" t="s">
        <v>95</v>
      </c>
      <c r="C116" s="64">
        <f t="shared" si="29"/>
        <v>33674.783810000001</v>
      </c>
      <c r="D116" s="64">
        <f t="shared" si="29"/>
        <v>35301.687010000001</v>
      </c>
      <c r="E116" s="341">
        <v>0.13525894862314272</v>
      </c>
      <c r="F116" s="341">
        <v>0.13498704056978725</v>
      </c>
      <c r="G116" s="64">
        <f t="shared" si="30"/>
        <v>56970.355329999999</v>
      </c>
      <c r="H116" s="64">
        <f t="shared" si="30"/>
        <v>55574.103560000003</v>
      </c>
      <c r="I116" s="341">
        <v>0.22882850289700657</v>
      </c>
      <c r="J116" s="342">
        <v>0.21250496526577409</v>
      </c>
      <c r="K116" s="59"/>
      <c r="L116" s="60"/>
      <c r="M116" s="59"/>
      <c r="N116" s="60"/>
      <c r="O116" s="59"/>
      <c r="P116" s="60"/>
      <c r="Q116" s="59"/>
    </row>
    <row r="117" spans="1:17 16382:16382" ht="20.100000000000001" customHeight="1" x14ac:dyDescent="0.2">
      <c r="A117" s="186" t="s">
        <v>20</v>
      </c>
      <c r="B117" s="62" t="s">
        <v>79</v>
      </c>
      <c r="C117" s="64">
        <f t="shared" si="29"/>
        <v>439564.37367</v>
      </c>
      <c r="D117" s="64">
        <f t="shared" si="29"/>
        <v>467826.00994000002</v>
      </c>
      <c r="E117" s="341">
        <v>5.4710173496826532E-2</v>
      </c>
      <c r="F117" s="341">
        <v>5.4633003561639235E-2</v>
      </c>
      <c r="G117" s="64">
        <f t="shared" si="30"/>
        <v>653168.91741999995</v>
      </c>
      <c r="H117" s="64">
        <f t="shared" si="30"/>
        <v>653438.24693999998</v>
      </c>
      <c r="I117" s="341">
        <v>8.1296362797614624E-2</v>
      </c>
      <c r="J117" s="342">
        <v>7.6308912531312334E-2</v>
      </c>
      <c r="K117" s="59"/>
      <c r="L117" s="60"/>
      <c r="M117" s="59"/>
      <c r="N117" s="60"/>
      <c r="O117" s="59"/>
      <c r="P117" s="60"/>
      <c r="Q117" s="59"/>
    </row>
    <row r="118" spans="1:17 16382:16382" ht="20.100000000000001" customHeight="1" x14ac:dyDescent="0.2">
      <c r="A118" s="186" t="s">
        <v>22</v>
      </c>
      <c r="B118" s="62" t="s">
        <v>72</v>
      </c>
      <c r="C118" s="64">
        <f t="shared" ref="C118:D123" si="31">+F35</f>
        <v>311.32634000000002</v>
      </c>
      <c r="D118" s="64">
        <f t="shared" si="31"/>
        <v>334.47091999999998</v>
      </c>
      <c r="E118" s="341">
        <v>1.8519239399299434E-2</v>
      </c>
      <c r="F118" s="341">
        <v>1.9424034629557094E-2</v>
      </c>
      <c r="G118" s="64">
        <f t="shared" ref="G118:H123" si="32">+I35</f>
        <v>936.24464999999998</v>
      </c>
      <c r="H118" s="64">
        <f t="shared" si="32"/>
        <v>1034.96577</v>
      </c>
      <c r="I118" s="341">
        <v>5.5692489140698173E-2</v>
      </c>
      <c r="J118" s="342">
        <v>6.0104510601059799E-2</v>
      </c>
      <c r="K118" s="59"/>
      <c r="L118" s="60"/>
      <c r="M118" s="59"/>
      <c r="N118" s="60"/>
      <c r="O118" s="59"/>
      <c r="P118" s="60"/>
      <c r="Q118" s="59"/>
    </row>
    <row r="119" spans="1:17 16382:16382" ht="20.100000000000001" customHeight="1" x14ac:dyDescent="0.2">
      <c r="A119" s="186" t="s">
        <v>23</v>
      </c>
      <c r="B119" s="62" t="s">
        <v>324</v>
      </c>
      <c r="C119" s="64">
        <f t="shared" si="31"/>
        <v>27217.577130000001</v>
      </c>
      <c r="D119" s="64">
        <f t="shared" si="31"/>
        <v>22206.589019999999</v>
      </c>
      <c r="E119" s="341">
        <v>0.60361012976134842</v>
      </c>
      <c r="F119" s="341">
        <v>0.58574499440923</v>
      </c>
      <c r="G119" s="64">
        <f t="shared" si="32"/>
        <v>14345.750899999999</v>
      </c>
      <c r="H119" s="64">
        <f t="shared" si="32"/>
        <v>12921.35493</v>
      </c>
      <c r="I119" s="341">
        <v>0.31814883892543522</v>
      </c>
      <c r="J119" s="342">
        <v>0.34082762392801408</v>
      </c>
      <c r="K119" s="59"/>
      <c r="L119" s="60"/>
      <c r="M119" s="59"/>
      <c r="N119" s="60"/>
      <c r="O119" s="59"/>
      <c r="P119" s="60"/>
      <c r="Q119" s="59"/>
    </row>
    <row r="120" spans="1:17 16382:16382" ht="20.100000000000001" customHeight="1" x14ac:dyDescent="0.2">
      <c r="A120" s="186" t="s">
        <v>24</v>
      </c>
      <c r="B120" s="62" t="s">
        <v>80</v>
      </c>
      <c r="C120" s="64">
        <f t="shared" si="31"/>
        <v>17347.43</v>
      </c>
      <c r="D120" s="64">
        <f t="shared" si="31"/>
        <v>10996.1389</v>
      </c>
      <c r="E120" s="341">
        <v>0.43396184542227545</v>
      </c>
      <c r="F120" s="341">
        <v>0.3099196434681657</v>
      </c>
      <c r="G120" s="64">
        <f t="shared" si="32"/>
        <v>6309.48398</v>
      </c>
      <c r="H120" s="64">
        <f t="shared" si="32"/>
        <v>6502.2341500000002</v>
      </c>
      <c r="I120" s="341">
        <v>0.15783751896523482</v>
      </c>
      <c r="J120" s="342">
        <v>0.18326160735515368</v>
      </c>
      <c r="K120" s="59"/>
      <c r="L120" s="60"/>
      <c r="M120" s="59"/>
      <c r="N120" s="60"/>
      <c r="O120" s="59"/>
      <c r="P120" s="60"/>
      <c r="Q120" s="59"/>
    </row>
    <row r="121" spans="1:17 16382:16382" ht="20.100000000000001" customHeight="1" x14ac:dyDescent="0.2">
      <c r="A121" s="186" t="s">
        <v>25</v>
      </c>
      <c r="B121" s="62" t="s">
        <v>52</v>
      </c>
      <c r="C121" s="64">
        <f t="shared" si="31"/>
        <v>51358.691140000003</v>
      </c>
      <c r="D121" s="64">
        <f t="shared" si="31"/>
        <v>59383.250610000003</v>
      </c>
      <c r="E121" s="341">
        <v>0.15594598964763418</v>
      </c>
      <c r="F121" s="341">
        <v>7.972043145127429E-2</v>
      </c>
      <c r="G121" s="64">
        <f t="shared" si="32"/>
        <v>9612.9223500000007</v>
      </c>
      <c r="H121" s="64">
        <f t="shared" si="32"/>
        <v>8990.4609199999995</v>
      </c>
      <c r="I121" s="341">
        <v>2.9188763498473595E-2</v>
      </c>
      <c r="J121" s="342">
        <v>1.2069454200062361E-2</v>
      </c>
      <c r="K121" s="59"/>
      <c r="L121" s="60"/>
      <c r="M121" s="59"/>
      <c r="N121" s="60"/>
      <c r="O121" s="59"/>
      <c r="P121" s="60"/>
      <c r="Q121" s="59"/>
    </row>
    <row r="122" spans="1:17 16382:16382" ht="20.100000000000001" customHeight="1" x14ac:dyDescent="0.2">
      <c r="A122" s="186" t="s">
        <v>26</v>
      </c>
      <c r="B122" s="62" t="s">
        <v>96</v>
      </c>
      <c r="C122" s="64">
        <f t="shared" si="31"/>
        <v>74641.36202</v>
      </c>
      <c r="D122" s="64">
        <f t="shared" si="31"/>
        <v>66505.398939999999</v>
      </c>
      <c r="E122" s="341">
        <v>9.881797174441681E-2</v>
      </c>
      <c r="F122" s="341">
        <v>0.10044575872057195</v>
      </c>
      <c r="G122" s="64">
        <f t="shared" si="32"/>
        <v>60001.847869999998</v>
      </c>
      <c r="H122" s="64">
        <f t="shared" si="32"/>
        <v>41545.940450000002</v>
      </c>
      <c r="I122" s="341">
        <v>7.9436665502455886E-2</v>
      </c>
      <c r="J122" s="342">
        <v>6.2748492254363589E-2</v>
      </c>
      <c r="K122" s="59"/>
      <c r="L122" s="60"/>
      <c r="M122" s="59"/>
      <c r="N122" s="60"/>
      <c r="O122" s="59"/>
      <c r="P122" s="60"/>
      <c r="Q122" s="59"/>
    </row>
    <row r="123" spans="1:17 16382:16382" ht="20.100000000000001" customHeight="1" thickBot="1" x14ac:dyDescent="0.25">
      <c r="A123" s="186" t="s">
        <v>27</v>
      </c>
      <c r="B123" s="62" t="s">
        <v>81</v>
      </c>
      <c r="C123" s="316">
        <f t="shared" si="31"/>
        <v>159992.69928</v>
      </c>
      <c r="D123" s="316">
        <f t="shared" si="31"/>
        <v>159939.33694000001</v>
      </c>
      <c r="E123" s="332">
        <v>0.21525749498559787</v>
      </c>
      <c r="F123" s="332">
        <v>0.19847786163767292</v>
      </c>
      <c r="G123" s="316">
        <f t="shared" si="32"/>
        <v>31185.451300000001</v>
      </c>
      <c r="H123" s="316">
        <f t="shared" si="32"/>
        <v>31404.150030000001</v>
      </c>
      <c r="I123" s="332">
        <v>4.1957552794863733E-2</v>
      </c>
      <c r="J123" s="333">
        <v>3.8971204106225191E-2</v>
      </c>
      <c r="K123" s="59"/>
      <c r="L123" s="60"/>
      <c r="M123" s="59"/>
      <c r="N123" s="60"/>
      <c r="O123" s="59"/>
      <c r="P123" s="60"/>
      <c r="Q123" s="59"/>
    </row>
    <row r="124" spans="1:17 16382:16382" ht="20.100000000000001" customHeight="1" thickBot="1" x14ac:dyDescent="0.25">
      <c r="A124" s="121"/>
      <c r="B124" s="115" t="s">
        <v>164</v>
      </c>
      <c r="C124" s="335">
        <f>SUM(C97:C123)</f>
        <v>3932773.3788300003</v>
      </c>
      <c r="D124" s="335">
        <f>SUM(D97:D123)</f>
        <v>3865000.9141799998</v>
      </c>
      <c r="E124" s="336">
        <v>0.16492226163265167</v>
      </c>
      <c r="F124" s="336">
        <v>0.15736325147555097</v>
      </c>
      <c r="G124" s="335">
        <f>SUM(G97:G123)</f>
        <v>1710681.9967000003</v>
      </c>
      <c r="H124" s="335">
        <f>SUM(H97:H123)</f>
        <v>1653252.0203399996</v>
      </c>
      <c r="I124" s="336">
        <v>7.1738062851197881E-2</v>
      </c>
      <c r="J124" s="337">
        <v>6.7312044474489338E-2</v>
      </c>
      <c r="K124" s="59"/>
      <c r="L124" s="60"/>
      <c r="M124" s="59"/>
      <c r="N124" s="60"/>
      <c r="O124" s="59"/>
      <c r="P124" s="60"/>
      <c r="Q124" s="59"/>
    </row>
    <row r="125" spans="1:17 16382:16382" ht="20.100000000000001" customHeight="1" x14ac:dyDescent="0.2">
      <c r="A125" s="278"/>
      <c r="B125" s="258"/>
      <c r="C125" s="60"/>
      <c r="D125" s="60"/>
      <c r="E125" s="344"/>
      <c r="F125" s="344"/>
      <c r="G125" s="60"/>
      <c r="H125" s="60"/>
      <c r="I125" s="344"/>
      <c r="J125" s="344"/>
      <c r="L125" s="60"/>
      <c r="N125" s="60"/>
      <c r="P125" s="60"/>
      <c r="XFB125" s="345"/>
    </row>
    <row r="126" spans="1:17 16382:16382" ht="20.100000000000001" customHeight="1" x14ac:dyDescent="0.2">
      <c r="A126" s="587" t="s">
        <v>224</v>
      </c>
      <c r="B126" s="587"/>
      <c r="C126" s="587"/>
      <c r="D126" s="587"/>
      <c r="E126" s="587"/>
      <c r="F126" s="587"/>
      <c r="G126" s="587"/>
      <c r="H126" s="587"/>
      <c r="I126" s="587"/>
      <c r="J126" s="587"/>
      <c r="L126" s="60"/>
      <c r="N126" s="60"/>
      <c r="P126" s="60"/>
    </row>
    <row r="127" spans="1:17 16382:16382" ht="20.100000000000001" customHeight="1" thickBot="1" x14ac:dyDescent="0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L127" s="60"/>
      <c r="N127" s="60"/>
      <c r="P127" s="60"/>
    </row>
    <row r="128" spans="1:17 16382:16382" ht="20.100000000000001" customHeight="1" x14ac:dyDescent="0.2">
      <c r="A128" s="346"/>
      <c r="B128" s="346"/>
      <c r="C128" s="320" t="s">
        <v>219</v>
      </c>
      <c r="D128" s="320"/>
      <c r="E128" s="591" t="s">
        <v>225</v>
      </c>
      <c r="F128" s="592"/>
      <c r="G128" s="320" t="s">
        <v>220</v>
      </c>
      <c r="H128" s="320"/>
      <c r="I128" s="591" t="s">
        <v>225</v>
      </c>
      <c r="J128" s="592"/>
      <c r="L128" s="60"/>
      <c r="N128" s="60"/>
      <c r="P128" s="60"/>
    </row>
    <row r="129" spans="1:17" ht="20.100000000000001" customHeight="1" thickBot="1" x14ac:dyDescent="0.25">
      <c r="A129" s="347" t="s">
        <v>156</v>
      </c>
      <c r="B129" s="347" t="s">
        <v>160</v>
      </c>
      <c r="C129" s="322"/>
      <c r="D129" s="322"/>
      <c r="E129" s="593"/>
      <c r="F129" s="594"/>
      <c r="G129" s="322"/>
      <c r="H129" s="322"/>
      <c r="I129" s="593"/>
      <c r="J129" s="594"/>
      <c r="L129" s="60"/>
      <c r="N129" s="60"/>
      <c r="P129" s="60"/>
    </row>
    <row r="130" spans="1:17" ht="20.100000000000001" customHeight="1" thickBot="1" x14ac:dyDescent="0.25">
      <c r="A130" s="348"/>
      <c r="B130" s="348"/>
      <c r="C130" s="182" t="s">
        <v>97</v>
      </c>
      <c r="D130" s="182" t="s">
        <v>319</v>
      </c>
      <c r="E130" s="182" t="s">
        <v>97</v>
      </c>
      <c r="F130" s="182" t="s">
        <v>319</v>
      </c>
      <c r="G130" s="182" t="s">
        <v>97</v>
      </c>
      <c r="H130" s="182" t="s">
        <v>319</v>
      </c>
      <c r="I130" s="182" t="s">
        <v>97</v>
      </c>
      <c r="J130" s="182" t="s">
        <v>319</v>
      </c>
      <c r="L130" s="60"/>
      <c r="N130" s="60"/>
      <c r="P130" s="60"/>
    </row>
    <row r="131" spans="1:17" ht="20.100000000000001" customHeight="1" x14ac:dyDescent="0.2">
      <c r="A131" s="25" t="s">
        <v>0</v>
      </c>
      <c r="B131" s="62" t="s">
        <v>53</v>
      </c>
      <c r="C131" s="216">
        <f t="shared" ref="C131:D157" si="33">+F47</f>
        <v>504387.86379999999</v>
      </c>
      <c r="D131" s="216">
        <f t="shared" si="33"/>
        <v>506549.10119999998</v>
      </c>
      <c r="E131" s="329">
        <v>0.28164205903405248</v>
      </c>
      <c r="F131" s="328">
        <v>0.27603644543653444</v>
      </c>
      <c r="G131" s="64">
        <f t="shared" ref="G131:H157" si="34">+I47</f>
        <v>47232.639620000002</v>
      </c>
      <c r="H131" s="64">
        <f t="shared" si="34"/>
        <v>52722.660259999997</v>
      </c>
      <c r="I131" s="328">
        <v>2.6373945193623762E-2</v>
      </c>
      <c r="J131" s="329">
        <v>2.8730434419194331E-2</v>
      </c>
      <c r="K131" s="59"/>
      <c r="L131" s="60"/>
      <c r="M131" s="59"/>
      <c r="N131" s="60"/>
      <c r="O131" s="59"/>
      <c r="P131" s="60"/>
      <c r="Q131" s="59"/>
    </row>
    <row r="132" spans="1:17" ht="20.100000000000001" customHeight="1" x14ac:dyDescent="0.2">
      <c r="A132" s="186" t="s">
        <v>1</v>
      </c>
      <c r="B132" s="62" t="s">
        <v>54</v>
      </c>
      <c r="C132" s="216">
        <f t="shared" si="33"/>
        <v>103841.30068</v>
      </c>
      <c r="D132" s="216">
        <f t="shared" si="33"/>
        <v>121514.27963999999</v>
      </c>
      <c r="E132" s="342">
        <v>0.20985532450690314</v>
      </c>
      <c r="F132" s="341">
        <v>0.27415018946105107</v>
      </c>
      <c r="G132" s="64">
        <f t="shared" si="34"/>
        <v>36028.055990000001</v>
      </c>
      <c r="H132" s="64">
        <f t="shared" si="34"/>
        <v>26202.065149999999</v>
      </c>
      <c r="I132" s="341">
        <v>7.2809944902688661E-2</v>
      </c>
      <c r="J132" s="342">
        <v>5.9114872313152475E-2</v>
      </c>
      <c r="K132" s="59"/>
      <c r="L132" s="60"/>
      <c r="M132" s="59"/>
      <c r="N132" s="60"/>
      <c r="O132" s="59"/>
      <c r="P132" s="60"/>
      <c r="Q132" s="59"/>
    </row>
    <row r="133" spans="1:17" ht="20.100000000000001" customHeight="1" x14ac:dyDescent="0.2">
      <c r="A133" s="186" t="s">
        <v>2</v>
      </c>
      <c r="B133" s="62" t="s">
        <v>82</v>
      </c>
      <c r="C133" s="216">
        <f t="shared" si="33"/>
        <v>280371.03581999999</v>
      </c>
      <c r="D133" s="216">
        <f t="shared" si="33"/>
        <v>371589.08224000002</v>
      </c>
      <c r="E133" s="342">
        <v>0.22253061684552136</v>
      </c>
      <c r="F133" s="341">
        <v>0.19929708508012881</v>
      </c>
      <c r="G133" s="64">
        <f t="shared" si="34"/>
        <v>160240.50550999999</v>
      </c>
      <c r="H133" s="64">
        <f t="shared" si="34"/>
        <v>209362.41806</v>
      </c>
      <c r="I133" s="341">
        <v>0.12718296107330929</v>
      </c>
      <c r="J133" s="342">
        <v>0.11228887402492624</v>
      </c>
      <c r="K133" s="59"/>
      <c r="L133" s="60"/>
      <c r="M133" s="59"/>
      <c r="N133" s="60"/>
      <c r="O133" s="59"/>
      <c r="P133" s="60"/>
      <c r="Q133" s="59"/>
    </row>
    <row r="134" spans="1:17" ht="20.100000000000001" customHeight="1" x14ac:dyDescent="0.2">
      <c r="A134" s="186" t="s">
        <v>3</v>
      </c>
      <c r="B134" s="62" t="s">
        <v>325</v>
      </c>
      <c r="C134" s="216">
        <f t="shared" si="33"/>
        <v>87530.376600000003</v>
      </c>
      <c r="D134" s="216">
        <f t="shared" si="33"/>
        <v>85210.316709999999</v>
      </c>
      <c r="E134" s="342">
        <v>0.39665265405346811</v>
      </c>
      <c r="F134" s="341">
        <v>0.36971785093930681</v>
      </c>
      <c r="G134" s="64">
        <f t="shared" si="34"/>
        <v>17945.414529999998</v>
      </c>
      <c r="H134" s="64">
        <f t="shared" si="34"/>
        <v>19269.556560000001</v>
      </c>
      <c r="I134" s="341">
        <v>8.1321440371983605E-2</v>
      </c>
      <c r="J134" s="342">
        <v>8.3608409345115584E-2</v>
      </c>
      <c r="K134" s="59"/>
      <c r="L134" s="60"/>
      <c r="M134" s="59"/>
      <c r="N134" s="60"/>
      <c r="O134" s="59"/>
      <c r="P134" s="60"/>
      <c r="Q134" s="59"/>
    </row>
    <row r="135" spans="1:17" ht="20.100000000000001" customHeight="1" x14ac:dyDescent="0.2">
      <c r="A135" s="186" t="s">
        <v>4</v>
      </c>
      <c r="B135" s="62" t="s">
        <v>55</v>
      </c>
      <c r="C135" s="216">
        <f t="shared" si="33"/>
        <v>287061.50141999999</v>
      </c>
      <c r="D135" s="216">
        <f t="shared" si="33"/>
        <v>309743.44273000001</v>
      </c>
      <c r="E135" s="342">
        <v>0.2404554206121729</v>
      </c>
      <c r="F135" s="341">
        <v>0.2195287274164798</v>
      </c>
      <c r="G135" s="64">
        <f t="shared" si="34"/>
        <v>43883.411529999998</v>
      </c>
      <c r="H135" s="64">
        <f t="shared" si="34"/>
        <v>48086.190060000001</v>
      </c>
      <c r="I135" s="341">
        <v>3.6758688034257088E-2</v>
      </c>
      <c r="J135" s="342">
        <v>3.4080786399021824E-2</v>
      </c>
      <c r="K135" s="59"/>
      <c r="L135" s="60"/>
      <c r="M135" s="59"/>
      <c r="N135" s="60"/>
      <c r="O135" s="59"/>
      <c r="P135" s="60"/>
      <c r="Q135" s="59"/>
    </row>
    <row r="136" spans="1:17" ht="20.100000000000001" customHeight="1" x14ac:dyDescent="0.2">
      <c r="A136" s="186" t="s">
        <v>5</v>
      </c>
      <c r="B136" s="62" t="s">
        <v>73</v>
      </c>
      <c r="C136" s="216">
        <f t="shared" si="33"/>
        <v>87218.833750000005</v>
      </c>
      <c r="D136" s="216">
        <f t="shared" si="33"/>
        <v>91136.207649999997</v>
      </c>
      <c r="E136" s="342">
        <v>0.23939606944742278</v>
      </c>
      <c r="F136" s="341">
        <v>0.22620701429214243</v>
      </c>
      <c r="G136" s="64">
        <f t="shared" si="34"/>
        <v>24368.621330000002</v>
      </c>
      <c r="H136" s="64">
        <f t="shared" si="34"/>
        <v>30740.355920000002</v>
      </c>
      <c r="I136" s="341">
        <v>6.6886381225598868E-2</v>
      </c>
      <c r="J136" s="342">
        <v>7.6299906593062919E-2</v>
      </c>
      <c r="K136" s="59"/>
      <c r="L136" s="60"/>
      <c r="M136" s="59"/>
      <c r="N136" s="60"/>
      <c r="O136" s="59"/>
      <c r="P136" s="60"/>
      <c r="Q136" s="59"/>
    </row>
    <row r="137" spans="1:17" ht="20.100000000000001" customHeight="1" x14ac:dyDescent="0.2">
      <c r="A137" s="186" t="s">
        <v>6</v>
      </c>
      <c r="B137" s="62" t="s">
        <v>56</v>
      </c>
      <c r="C137" s="216">
        <f t="shared" si="33"/>
        <v>3694.0341899999999</v>
      </c>
      <c r="D137" s="216">
        <f t="shared" si="33"/>
        <v>6321.1692000000003</v>
      </c>
      <c r="E137" s="342">
        <v>0.30977344028497522</v>
      </c>
      <c r="F137" s="341">
        <v>0.36632495785524177</v>
      </c>
      <c r="G137" s="64">
        <f t="shared" si="34"/>
        <v>9544.2717300000004</v>
      </c>
      <c r="H137" s="64">
        <f t="shared" si="34"/>
        <v>10365.59</v>
      </c>
      <c r="I137" s="341">
        <v>0.80036126812803865</v>
      </c>
      <c r="J137" s="342">
        <v>0.60070759059806778</v>
      </c>
      <c r="K137" s="59"/>
      <c r="L137" s="60"/>
      <c r="M137" s="59"/>
      <c r="N137" s="60"/>
      <c r="O137" s="59"/>
      <c r="P137" s="60"/>
      <c r="Q137" s="59"/>
    </row>
    <row r="138" spans="1:17" ht="20.100000000000001" customHeight="1" x14ac:dyDescent="0.2">
      <c r="A138" s="186" t="s">
        <v>7</v>
      </c>
      <c r="B138" s="62" t="s">
        <v>74</v>
      </c>
      <c r="C138" s="216">
        <f t="shared" si="33"/>
        <v>1334.5378800000001</v>
      </c>
      <c r="D138" s="216">
        <f t="shared" si="33"/>
        <v>1424.0185300000001</v>
      </c>
      <c r="E138" s="342">
        <v>2.7602994781059317E-2</v>
      </c>
      <c r="F138" s="341">
        <v>2.7205460190137195E-2</v>
      </c>
      <c r="G138" s="64">
        <f t="shared" si="34"/>
        <v>3496.3236099999999</v>
      </c>
      <c r="H138" s="64">
        <f t="shared" si="34"/>
        <v>3555.9489100000001</v>
      </c>
      <c r="I138" s="341">
        <v>7.2316420392446609E-2</v>
      </c>
      <c r="J138" s="342">
        <v>6.7935370552493268E-2</v>
      </c>
      <c r="K138" s="59"/>
      <c r="L138" s="60"/>
      <c r="M138" s="59"/>
      <c r="N138" s="60"/>
      <c r="O138" s="59"/>
      <c r="P138" s="60"/>
      <c r="Q138" s="59"/>
    </row>
    <row r="139" spans="1:17" ht="20.100000000000001" customHeight="1" x14ac:dyDescent="0.2">
      <c r="A139" s="186" t="s">
        <v>8</v>
      </c>
      <c r="B139" s="62" t="s">
        <v>57</v>
      </c>
      <c r="C139" s="216">
        <f t="shared" si="33"/>
        <v>9905.5684999999994</v>
      </c>
      <c r="D139" s="216">
        <f t="shared" si="33"/>
        <v>14414.289210000001</v>
      </c>
      <c r="E139" s="342">
        <v>0.6259761824253478</v>
      </c>
      <c r="F139" s="341">
        <v>0.57879543474081507</v>
      </c>
      <c r="G139" s="64">
        <f t="shared" si="34"/>
        <v>6037.2967399999998</v>
      </c>
      <c r="H139" s="64">
        <f t="shared" si="34"/>
        <v>6310.7577700000002</v>
      </c>
      <c r="I139" s="341">
        <v>0.38152317713760675</v>
      </c>
      <c r="J139" s="342">
        <v>0.25340394755622686</v>
      </c>
      <c r="K139" s="59"/>
      <c r="L139" s="60"/>
      <c r="M139" s="59"/>
      <c r="N139" s="60"/>
      <c r="O139" s="59"/>
      <c r="P139" s="60"/>
      <c r="Q139" s="59"/>
    </row>
    <row r="140" spans="1:17" ht="20.100000000000001" customHeight="1" x14ac:dyDescent="0.2">
      <c r="A140" s="186" t="s">
        <v>9</v>
      </c>
      <c r="B140" s="62" t="s">
        <v>83</v>
      </c>
      <c r="C140" s="216">
        <f t="shared" si="33"/>
        <v>1115040.5248100001</v>
      </c>
      <c r="D140" s="216">
        <f t="shared" si="33"/>
        <v>1309926.47958</v>
      </c>
      <c r="E140" s="342">
        <v>0.26019232145179982</v>
      </c>
      <c r="F140" s="341">
        <v>0.24101921956970296</v>
      </c>
      <c r="G140" s="64">
        <f t="shared" si="34"/>
        <v>154314.39246</v>
      </c>
      <c r="H140" s="64">
        <f t="shared" si="34"/>
        <v>159158.43770000001</v>
      </c>
      <c r="I140" s="341">
        <v>3.600893341023028E-2</v>
      </c>
      <c r="J140" s="342">
        <v>2.9284271323904057E-2</v>
      </c>
      <c r="K140" s="59"/>
      <c r="L140" s="60"/>
      <c r="M140" s="59"/>
      <c r="N140" s="60"/>
      <c r="O140" s="59"/>
      <c r="P140" s="60"/>
      <c r="Q140" s="59"/>
    </row>
    <row r="141" spans="1:17" ht="20.100000000000001" customHeight="1" x14ac:dyDescent="0.2">
      <c r="A141" s="186" t="s">
        <v>10</v>
      </c>
      <c r="B141" s="62" t="s">
        <v>58</v>
      </c>
      <c r="C141" s="216">
        <f t="shared" si="33"/>
        <v>40042.481359999998</v>
      </c>
      <c r="D141" s="216">
        <f t="shared" si="33"/>
        <v>40630.563320000001</v>
      </c>
      <c r="E141" s="342">
        <v>0.13938252181131344</v>
      </c>
      <c r="F141" s="341">
        <v>0.14973051603936327</v>
      </c>
      <c r="G141" s="64">
        <f t="shared" si="34"/>
        <v>37094.030930000001</v>
      </c>
      <c r="H141" s="64">
        <f t="shared" si="34"/>
        <v>36681.769760000003</v>
      </c>
      <c r="I141" s="341">
        <v>0.12911936022863546</v>
      </c>
      <c r="J141" s="342">
        <v>0.13517854212713659</v>
      </c>
      <c r="K141" s="59"/>
      <c r="L141" s="60"/>
      <c r="M141" s="59"/>
      <c r="N141" s="60"/>
      <c r="O141" s="59"/>
      <c r="P141" s="60"/>
      <c r="Q141" s="59"/>
    </row>
    <row r="142" spans="1:17" ht="20.100000000000001" customHeight="1" x14ac:dyDescent="0.2">
      <c r="A142" s="186" t="s">
        <v>11</v>
      </c>
      <c r="B142" s="62" t="s">
        <v>59</v>
      </c>
      <c r="C142" s="216">
        <f t="shared" si="33"/>
        <v>311495.74138000002</v>
      </c>
      <c r="D142" s="216">
        <f t="shared" si="33"/>
        <v>258171.70516000001</v>
      </c>
      <c r="E142" s="342">
        <v>1.0505714446003376</v>
      </c>
      <c r="F142" s="341">
        <v>0.6734538710727791</v>
      </c>
      <c r="G142" s="64">
        <f t="shared" si="34"/>
        <v>43321.651850000002</v>
      </c>
      <c r="H142" s="64">
        <f t="shared" si="34"/>
        <v>47502.462070000001</v>
      </c>
      <c r="I142" s="341">
        <v>0.14610951072684417</v>
      </c>
      <c r="J142" s="342">
        <v>0.12391256023468315</v>
      </c>
      <c r="K142" s="59"/>
      <c r="L142" s="60"/>
      <c r="M142" s="59"/>
      <c r="N142" s="60"/>
      <c r="O142" s="59"/>
      <c r="P142" s="60"/>
      <c r="Q142" s="59"/>
    </row>
    <row r="143" spans="1:17" ht="20.100000000000001" customHeight="1" x14ac:dyDescent="0.2">
      <c r="A143" s="186" t="s">
        <v>12</v>
      </c>
      <c r="B143" s="62" t="s">
        <v>84</v>
      </c>
      <c r="C143" s="216">
        <f t="shared" si="33"/>
        <v>218501.99411</v>
      </c>
      <c r="D143" s="216">
        <f t="shared" si="33"/>
        <v>199552.44667999999</v>
      </c>
      <c r="E143" s="342">
        <v>0.15400630009756558</v>
      </c>
      <c r="F143" s="341">
        <v>0.145692745228547</v>
      </c>
      <c r="G143" s="64">
        <f t="shared" si="34"/>
        <v>164658.91904000001</v>
      </c>
      <c r="H143" s="64">
        <f t="shared" si="34"/>
        <v>123458.72429</v>
      </c>
      <c r="I143" s="341">
        <v>0.11605619895005999</v>
      </c>
      <c r="J143" s="342">
        <v>9.0136907682561301E-2</v>
      </c>
      <c r="K143" s="59"/>
      <c r="L143" s="60"/>
      <c r="M143" s="59"/>
      <c r="N143" s="60"/>
      <c r="O143" s="59"/>
      <c r="P143" s="60"/>
      <c r="Q143" s="59"/>
    </row>
    <row r="144" spans="1:17" ht="20.100000000000001" customHeight="1" x14ac:dyDescent="0.2">
      <c r="A144" s="186" t="s">
        <v>13</v>
      </c>
      <c r="B144" s="62" t="s">
        <v>60</v>
      </c>
      <c r="C144" s="216">
        <f t="shared" si="33"/>
        <v>150029.28133999999</v>
      </c>
      <c r="D144" s="216">
        <f t="shared" si="33"/>
        <v>151870.8107</v>
      </c>
      <c r="E144" s="342">
        <v>0.24235210460383444</v>
      </c>
      <c r="F144" s="341">
        <v>0.24381623349291007</v>
      </c>
      <c r="G144" s="64">
        <f t="shared" si="34"/>
        <v>54667.989860000001</v>
      </c>
      <c r="H144" s="64">
        <f t="shared" si="34"/>
        <v>49878.034979999997</v>
      </c>
      <c r="I144" s="341">
        <v>8.8308777317989667E-2</v>
      </c>
      <c r="J144" s="342">
        <v>8.0075128109204294E-2</v>
      </c>
      <c r="K144" s="59"/>
      <c r="L144" s="60"/>
      <c r="M144" s="59"/>
      <c r="N144" s="60"/>
      <c r="O144" s="59"/>
      <c r="P144" s="60"/>
      <c r="Q144" s="59"/>
    </row>
    <row r="145" spans="1:17" ht="20.100000000000001" customHeight="1" x14ac:dyDescent="0.2">
      <c r="A145" s="186" t="s">
        <v>14</v>
      </c>
      <c r="B145" s="62" t="s">
        <v>85</v>
      </c>
      <c r="C145" s="216">
        <f t="shared" si="33"/>
        <v>38630.839010000003</v>
      </c>
      <c r="D145" s="216">
        <f t="shared" si="33"/>
        <v>39116.435720000001</v>
      </c>
      <c r="E145" s="342">
        <v>0.33424733695100756</v>
      </c>
      <c r="F145" s="341">
        <v>0.32358239672385047</v>
      </c>
      <c r="G145" s="64">
        <f t="shared" si="34"/>
        <v>18501.987730000001</v>
      </c>
      <c r="H145" s="64">
        <f t="shared" si="34"/>
        <v>18792.354510000001</v>
      </c>
      <c r="I145" s="341">
        <v>0.16008557633065804</v>
      </c>
      <c r="J145" s="342">
        <v>0.15545575665323069</v>
      </c>
      <c r="K145" s="59"/>
      <c r="L145" s="60"/>
      <c r="M145" s="59"/>
      <c r="N145" s="60"/>
      <c r="O145" s="59"/>
      <c r="P145" s="60"/>
      <c r="Q145" s="59"/>
    </row>
    <row r="146" spans="1:17" ht="20.100000000000001" customHeight="1" x14ac:dyDescent="0.2">
      <c r="A146" s="186" t="s">
        <v>15</v>
      </c>
      <c r="B146" s="62" t="s">
        <v>61</v>
      </c>
      <c r="C146" s="216">
        <f t="shared" si="33"/>
        <v>252925.35998000001</v>
      </c>
      <c r="D146" s="216">
        <f t="shared" si="33"/>
        <v>256804.87312</v>
      </c>
      <c r="E146" s="342">
        <v>0.29057968679750135</v>
      </c>
      <c r="F146" s="341">
        <v>0.27775186649476835</v>
      </c>
      <c r="G146" s="64">
        <f t="shared" si="34"/>
        <v>46925.868430000002</v>
      </c>
      <c r="H146" s="64">
        <f t="shared" si="34"/>
        <v>53148.607559999997</v>
      </c>
      <c r="I146" s="341">
        <v>5.3911968938853722E-2</v>
      </c>
      <c r="J146" s="342">
        <v>5.7483819415256564E-2</v>
      </c>
      <c r="K146" s="59"/>
      <c r="L146" s="60"/>
      <c r="M146" s="59"/>
      <c r="N146" s="60"/>
      <c r="O146" s="59"/>
      <c r="P146" s="60"/>
      <c r="Q146" s="59"/>
    </row>
    <row r="147" spans="1:17" ht="20.100000000000001" customHeight="1" x14ac:dyDescent="0.2">
      <c r="A147" s="186" t="s">
        <v>16</v>
      </c>
      <c r="B147" s="62" t="s">
        <v>62</v>
      </c>
      <c r="C147" s="216">
        <f t="shared" si="33"/>
        <v>8816.3567299999995</v>
      </c>
      <c r="D147" s="216">
        <f t="shared" si="33"/>
        <v>9859.3288900000007</v>
      </c>
      <c r="E147" s="342">
        <v>0.18879345263970893</v>
      </c>
      <c r="F147" s="341">
        <v>0.17330625036936431</v>
      </c>
      <c r="G147" s="64">
        <f t="shared" si="34"/>
        <v>12039.77342</v>
      </c>
      <c r="H147" s="64">
        <f t="shared" si="34"/>
        <v>12740.906139999999</v>
      </c>
      <c r="I147" s="341">
        <v>0.25781969384553211</v>
      </c>
      <c r="J147" s="342">
        <v>0.22395831339707045</v>
      </c>
      <c r="K147" s="59"/>
      <c r="L147" s="60"/>
      <c r="M147" s="59"/>
      <c r="N147" s="60"/>
      <c r="O147" s="59"/>
      <c r="P147" s="60"/>
      <c r="Q147" s="59"/>
    </row>
    <row r="148" spans="1:17" ht="20.100000000000001" customHeight="1" x14ac:dyDescent="0.2">
      <c r="A148" s="186" t="s">
        <v>17</v>
      </c>
      <c r="B148" s="62" t="s">
        <v>63</v>
      </c>
      <c r="C148" s="216">
        <f t="shared" si="33"/>
        <v>129223.69359</v>
      </c>
      <c r="D148" s="216">
        <f t="shared" si="33"/>
        <v>184406.07443000001</v>
      </c>
      <c r="E148" s="342">
        <v>0.17719585568939611</v>
      </c>
      <c r="F148" s="341">
        <v>0.1813840968902744</v>
      </c>
      <c r="G148" s="64">
        <f t="shared" si="34"/>
        <v>31296.7978</v>
      </c>
      <c r="H148" s="64">
        <f t="shared" si="34"/>
        <v>41776.964290000004</v>
      </c>
      <c r="I148" s="341">
        <v>4.2915217112615964E-2</v>
      </c>
      <c r="J148" s="342">
        <v>4.1092339078208397E-2</v>
      </c>
      <c r="K148" s="59"/>
      <c r="L148" s="60"/>
      <c r="M148" s="59"/>
      <c r="N148" s="60"/>
      <c r="O148" s="59"/>
      <c r="P148" s="60"/>
      <c r="Q148" s="59"/>
    </row>
    <row r="149" spans="1:17" s="351" customFormat="1" ht="20.100000000000001" customHeight="1" x14ac:dyDescent="0.2">
      <c r="A149" s="186" t="s">
        <v>18</v>
      </c>
      <c r="B149" s="62" t="s">
        <v>98</v>
      </c>
      <c r="C149" s="216">
        <f t="shared" si="33"/>
        <v>31.972270000000002</v>
      </c>
      <c r="D149" s="216">
        <f t="shared" si="33"/>
        <v>135.97002000000001</v>
      </c>
      <c r="E149" s="342">
        <v>6.8804580437098223E-2</v>
      </c>
      <c r="F149" s="341">
        <v>3.9945393653115321E-2</v>
      </c>
      <c r="G149" s="64">
        <f t="shared" si="34"/>
        <v>1139.43064</v>
      </c>
      <c r="H149" s="64">
        <f t="shared" si="34"/>
        <v>1915.9909299999999</v>
      </c>
      <c r="I149" s="341">
        <v>2.452063839144806</v>
      </c>
      <c r="J149" s="342">
        <v>0.56288152296108007</v>
      </c>
      <c r="K149" s="349"/>
      <c r="L149" s="350"/>
      <c r="M149" s="349"/>
      <c r="N149" s="350"/>
      <c r="O149" s="349"/>
      <c r="P149" s="350"/>
      <c r="Q149" s="349"/>
    </row>
    <row r="150" spans="1:17" ht="20.100000000000001" customHeight="1" x14ac:dyDescent="0.2">
      <c r="A150" s="186" t="s">
        <v>19</v>
      </c>
      <c r="B150" s="62" t="s">
        <v>326</v>
      </c>
      <c r="C150" s="283" t="s">
        <v>33</v>
      </c>
      <c r="D150" s="216">
        <f t="shared" si="33"/>
        <v>404.44004000000001</v>
      </c>
      <c r="E150" s="111" t="s">
        <v>33</v>
      </c>
      <c r="F150" s="343">
        <v>2.8885308553993898E-2</v>
      </c>
      <c r="G150" s="283" t="s">
        <v>33</v>
      </c>
      <c r="H150" s="216">
        <f t="shared" si="34"/>
        <v>4919.4061000000002</v>
      </c>
      <c r="I150" s="283" t="s">
        <v>33</v>
      </c>
      <c r="J150" s="111">
        <v>0.35134642727485577</v>
      </c>
      <c r="K150" s="59"/>
      <c r="L150" s="60"/>
      <c r="M150" s="59"/>
      <c r="N150" s="60"/>
      <c r="O150" s="59"/>
      <c r="P150" s="60"/>
      <c r="Q150" s="59"/>
    </row>
    <row r="151" spans="1:17" ht="20.100000000000001" customHeight="1" x14ac:dyDescent="0.2">
      <c r="A151" s="186" t="s">
        <v>20</v>
      </c>
      <c r="B151" s="62" t="s">
        <v>64</v>
      </c>
      <c r="C151" s="216">
        <f t="shared" si="33"/>
        <v>158.23107999999999</v>
      </c>
      <c r="D151" s="216">
        <f t="shared" si="33"/>
        <v>77.673019999999994</v>
      </c>
      <c r="E151" s="342">
        <v>0.23585601001669448</v>
      </c>
      <c r="F151" s="341">
        <v>0.14027921105719129</v>
      </c>
      <c r="G151" s="216">
        <f t="shared" si="34"/>
        <v>1027.3517999999999</v>
      </c>
      <c r="H151" s="216">
        <f t="shared" si="34"/>
        <v>709.60762999999997</v>
      </c>
      <c r="I151" s="341">
        <v>1.5313495707130931</v>
      </c>
      <c r="J151" s="342">
        <v>1.2815672481456666</v>
      </c>
      <c r="K151" s="59"/>
      <c r="L151" s="60"/>
      <c r="M151" s="59"/>
      <c r="N151" s="60"/>
      <c r="O151" s="59"/>
      <c r="P151" s="60"/>
      <c r="Q151" s="59"/>
    </row>
    <row r="152" spans="1:17" ht="20.100000000000001" customHeight="1" x14ac:dyDescent="0.2">
      <c r="A152" s="186" t="s">
        <v>22</v>
      </c>
      <c r="B152" s="62" t="s">
        <v>99</v>
      </c>
      <c r="C152" s="216">
        <f t="shared" si="33"/>
        <v>27676.949970000001</v>
      </c>
      <c r="D152" s="216">
        <f t="shared" si="33"/>
        <v>98008.685809999995</v>
      </c>
      <c r="E152" s="111" t="s">
        <v>33</v>
      </c>
      <c r="F152" s="343">
        <v>0.21745189174303176</v>
      </c>
      <c r="G152" s="216">
        <f t="shared" si="34"/>
        <v>13165.194079999999</v>
      </c>
      <c r="H152" s="216">
        <f t="shared" si="34"/>
        <v>16620.860430000001</v>
      </c>
      <c r="I152" s="341">
        <v>3.6002362181862778E-2</v>
      </c>
      <c r="J152" s="111">
        <v>3.687670651871585E-2</v>
      </c>
      <c r="K152" s="59"/>
      <c r="L152" s="60"/>
      <c r="M152" s="59"/>
      <c r="N152" s="60"/>
      <c r="O152" s="59"/>
      <c r="P152" s="60"/>
      <c r="Q152" s="59"/>
    </row>
    <row r="153" spans="1:17" ht="20.100000000000001" customHeight="1" x14ac:dyDescent="0.2">
      <c r="A153" s="186" t="s">
        <v>23</v>
      </c>
      <c r="B153" s="62" t="s">
        <v>86</v>
      </c>
      <c r="C153" s="216">
        <f t="shared" si="33"/>
        <v>25094.966670000002</v>
      </c>
      <c r="D153" s="216">
        <f t="shared" si="33"/>
        <v>28647.042270000002</v>
      </c>
      <c r="E153" s="342">
        <v>0.25861724422093435</v>
      </c>
      <c r="F153" s="341">
        <v>0.12927701241663886</v>
      </c>
      <c r="G153" s="216">
        <f t="shared" si="34"/>
        <v>15051.854530000001</v>
      </c>
      <c r="H153" s="216">
        <f t="shared" si="34"/>
        <v>20278.62788</v>
      </c>
      <c r="I153" s="341">
        <v>0.15511752576330426</v>
      </c>
      <c r="J153" s="342">
        <v>9.1512429224867367E-2</v>
      </c>
      <c r="K153" s="59"/>
      <c r="L153" s="60"/>
      <c r="M153" s="59"/>
      <c r="N153" s="60"/>
      <c r="O153" s="59"/>
      <c r="P153" s="60"/>
      <c r="Q153" s="59"/>
    </row>
    <row r="154" spans="1:17" ht="20.100000000000001" customHeight="1" x14ac:dyDescent="0.2">
      <c r="A154" s="186" t="s">
        <v>24</v>
      </c>
      <c r="B154" s="62" t="s">
        <v>105</v>
      </c>
      <c r="C154" s="283" t="s">
        <v>33</v>
      </c>
      <c r="D154" s="216">
        <f t="shared" si="33"/>
        <v>700.33318999999995</v>
      </c>
      <c r="E154" s="111" t="s">
        <v>33</v>
      </c>
      <c r="F154" s="343">
        <v>6.4998494003457238E-3</v>
      </c>
      <c r="G154" s="283" t="s">
        <v>33</v>
      </c>
      <c r="H154" s="216">
        <f t="shared" si="34"/>
        <v>6006.4085400000004</v>
      </c>
      <c r="I154" s="283" t="s">
        <v>33</v>
      </c>
      <c r="J154" s="111">
        <v>5.5745967068832537E-2</v>
      </c>
      <c r="K154" s="59"/>
      <c r="L154" s="60"/>
      <c r="M154" s="59"/>
      <c r="N154" s="60"/>
      <c r="O154" s="59"/>
      <c r="P154" s="60"/>
      <c r="Q154" s="59"/>
    </row>
    <row r="155" spans="1:17" ht="20.100000000000001" customHeight="1" x14ac:dyDescent="0.2">
      <c r="A155" s="186" t="s">
        <v>25</v>
      </c>
      <c r="B155" s="62" t="s">
        <v>65</v>
      </c>
      <c r="C155" s="216">
        <f t="shared" si="33"/>
        <v>55783.693700000003</v>
      </c>
      <c r="D155" s="216">
        <f t="shared" si="33"/>
        <v>49697.375330000003</v>
      </c>
      <c r="E155" s="342">
        <v>0.21195197976159591</v>
      </c>
      <c r="F155" s="341">
        <v>0.20528932517705936</v>
      </c>
      <c r="G155" s="216">
        <f t="shared" si="34"/>
        <v>15513.940049999999</v>
      </c>
      <c r="H155" s="216">
        <f t="shared" si="34"/>
        <v>16530.574710000001</v>
      </c>
      <c r="I155" s="341">
        <v>5.8945725702280127E-2</v>
      </c>
      <c r="J155" s="342">
        <v>6.8284300820134758E-2</v>
      </c>
      <c r="K155" s="59"/>
      <c r="L155" s="60"/>
      <c r="M155" s="59"/>
      <c r="N155" s="60"/>
      <c r="O155" s="59"/>
      <c r="P155" s="60"/>
      <c r="Q155" s="59"/>
    </row>
    <row r="156" spans="1:17" ht="20.100000000000001" customHeight="1" x14ac:dyDescent="0.2">
      <c r="A156" s="186" t="s">
        <v>26</v>
      </c>
      <c r="B156" s="62" t="s">
        <v>66</v>
      </c>
      <c r="C156" s="216">
        <f t="shared" si="33"/>
        <v>1855067.8624100001</v>
      </c>
      <c r="D156" s="216">
        <f t="shared" si="33"/>
        <v>2161135.2314300002</v>
      </c>
      <c r="E156" s="342">
        <v>0.17366273641487809</v>
      </c>
      <c r="F156" s="341">
        <v>0.17360754072955834</v>
      </c>
      <c r="G156" s="216">
        <f t="shared" si="34"/>
        <v>723941.06394000002</v>
      </c>
      <c r="H156" s="216">
        <f t="shared" si="34"/>
        <v>691279.08493000001</v>
      </c>
      <c r="I156" s="341">
        <v>6.7771960646004714E-2</v>
      </c>
      <c r="J156" s="342">
        <v>5.5531583654330884E-2</v>
      </c>
      <c r="K156" s="59"/>
      <c r="L156" s="60"/>
      <c r="M156" s="59"/>
      <c r="N156" s="60"/>
      <c r="O156" s="59"/>
      <c r="P156" s="60"/>
      <c r="Q156" s="59"/>
    </row>
    <row r="157" spans="1:17" ht="20.100000000000001" customHeight="1" x14ac:dyDescent="0.2">
      <c r="A157" s="186" t="s">
        <v>27</v>
      </c>
      <c r="B157" s="62" t="s">
        <v>100</v>
      </c>
      <c r="C157" s="216">
        <f t="shared" si="33"/>
        <v>1153.1678999999999</v>
      </c>
      <c r="D157" s="216">
        <f t="shared" si="33"/>
        <v>8944.8910599999999</v>
      </c>
      <c r="E157" s="342">
        <v>8.3713445696164367E-3</v>
      </c>
      <c r="F157" s="341">
        <v>2.3291261314827335E-2</v>
      </c>
      <c r="G157" s="216">
        <f t="shared" si="34"/>
        <v>3409.4139399999999</v>
      </c>
      <c r="H157" s="216">
        <f t="shared" si="34"/>
        <v>9569.7667899999997</v>
      </c>
      <c r="I157" s="341">
        <v>2.4750410475520155E-2</v>
      </c>
      <c r="J157" s="111">
        <v>2.4918351440251788E-2</v>
      </c>
      <c r="K157" s="59"/>
      <c r="L157" s="60"/>
      <c r="M157" s="59"/>
      <c r="N157" s="60"/>
      <c r="O157" s="59"/>
      <c r="P157" s="60"/>
      <c r="Q157" s="59"/>
    </row>
    <row r="158" spans="1:17" ht="20.100000000000001" customHeight="1" x14ac:dyDescent="0.2">
      <c r="A158" s="186" t="s">
        <v>28</v>
      </c>
      <c r="B158" s="62" t="s">
        <v>327</v>
      </c>
      <c r="C158" s="216">
        <f t="shared" ref="C158:D164" si="35">+F74</f>
        <v>95564.874760000006</v>
      </c>
      <c r="D158" s="216">
        <f t="shared" si="35"/>
        <v>104845.31121</v>
      </c>
      <c r="E158" s="342">
        <v>0.53184560127762603</v>
      </c>
      <c r="F158" s="341">
        <v>0.54888899571776606</v>
      </c>
      <c r="G158" s="216">
        <f t="shared" ref="G158:H164" si="36">+I74</f>
        <v>23371.15914</v>
      </c>
      <c r="H158" s="216">
        <f t="shared" si="36"/>
        <v>25476.168379999999</v>
      </c>
      <c r="I158" s="341">
        <v>0.13006712159236847</v>
      </c>
      <c r="J158" s="111">
        <v>0.13337352253002965</v>
      </c>
      <c r="K158" s="59"/>
      <c r="L158" s="60"/>
      <c r="M158" s="59"/>
      <c r="N158" s="60"/>
      <c r="O158" s="59"/>
      <c r="P158" s="60"/>
      <c r="Q158" s="59"/>
    </row>
    <row r="159" spans="1:17" ht="20.100000000000001" customHeight="1" x14ac:dyDescent="0.2">
      <c r="A159" s="186" t="s">
        <v>29</v>
      </c>
      <c r="B159" s="62" t="s">
        <v>67</v>
      </c>
      <c r="C159" s="216">
        <f t="shared" si="35"/>
        <v>10424.355890000001</v>
      </c>
      <c r="D159" s="216">
        <f t="shared" si="35"/>
        <v>10102.15007</v>
      </c>
      <c r="E159" s="342">
        <v>0.21307513548360638</v>
      </c>
      <c r="F159" s="341">
        <v>0.21322907330082877</v>
      </c>
      <c r="G159" s="216">
        <f t="shared" si="36"/>
        <v>11873.10843</v>
      </c>
      <c r="H159" s="216">
        <f t="shared" si="36"/>
        <v>11788.008620000001</v>
      </c>
      <c r="I159" s="341">
        <v>0.24268781822392277</v>
      </c>
      <c r="J159" s="111">
        <v>0.24881298898629226</v>
      </c>
      <c r="K159" s="59"/>
      <c r="L159" s="60"/>
      <c r="M159" s="59"/>
      <c r="N159" s="60"/>
      <c r="O159" s="59"/>
      <c r="P159" s="60"/>
      <c r="Q159" s="59"/>
    </row>
    <row r="160" spans="1:17" ht="20.100000000000001" customHeight="1" x14ac:dyDescent="0.2">
      <c r="A160" s="186" t="s">
        <v>30</v>
      </c>
      <c r="B160" s="62" t="s">
        <v>75</v>
      </c>
      <c r="C160" s="216">
        <f t="shared" si="35"/>
        <v>102791.29274</v>
      </c>
      <c r="D160" s="216">
        <f t="shared" si="35"/>
        <v>117281.55323</v>
      </c>
      <c r="E160" s="342">
        <v>0.15417554442566128</v>
      </c>
      <c r="F160" s="341">
        <v>0.16794845063441777</v>
      </c>
      <c r="G160" s="216">
        <f t="shared" si="36"/>
        <v>38971.93245</v>
      </c>
      <c r="H160" s="216">
        <f t="shared" si="36"/>
        <v>42224.99929</v>
      </c>
      <c r="I160" s="341">
        <v>5.845357853409603E-2</v>
      </c>
      <c r="J160" s="111">
        <v>6.0466654929846979E-2</v>
      </c>
      <c r="K160" s="59"/>
      <c r="L160" s="60"/>
      <c r="M160" s="59"/>
      <c r="N160" s="60"/>
      <c r="O160" s="59"/>
      <c r="P160" s="60"/>
      <c r="Q160" s="59"/>
    </row>
    <row r="161" spans="1:17" ht="20.100000000000001" customHeight="1" x14ac:dyDescent="0.2">
      <c r="A161" s="186" t="s">
        <v>31</v>
      </c>
      <c r="B161" s="62" t="s">
        <v>76</v>
      </c>
      <c r="C161" s="216">
        <f t="shared" si="35"/>
        <v>95819.474350000004</v>
      </c>
      <c r="D161" s="216">
        <f t="shared" si="35"/>
        <v>64150.951580000001</v>
      </c>
      <c r="E161" s="342">
        <v>0.36830423322458117</v>
      </c>
      <c r="F161" s="341">
        <v>0.30940552892544027</v>
      </c>
      <c r="G161" s="64">
        <f t="shared" si="36"/>
        <v>9519.7799300000006</v>
      </c>
      <c r="H161" s="64">
        <f t="shared" si="36"/>
        <v>12235.44929</v>
      </c>
      <c r="I161" s="341">
        <v>3.6591468189215826E-2</v>
      </c>
      <c r="J161" s="342">
        <v>5.9012618924161139E-2</v>
      </c>
      <c r="K161" s="59"/>
      <c r="L161" s="60"/>
      <c r="M161" s="59"/>
      <c r="N161" s="60"/>
      <c r="O161" s="59"/>
      <c r="P161" s="60"/>
      <c r="Q161" s="59"/>
    </row>
    <row r="162" spans="1:17" ht="20.100000000000001" customHeight="1" x14ac:dyDescent="0.2">
      <c r="A162" s="186" t="s">
        <v>101</v>
      </c>
      <c r="B162" s="62" t="s">
        <v>68</v>
      </c>
      <c r="C162" s="216">
        <f t="shared" si="35"/>
        <v>263874.53340999997</v>
      </c>
      <c r="D162" s="216">
        <f t="shared" si="35"/>
        <v>278113.80531000003</v>
      </c>
      <c r="E162" s="342">
        <v>0.23714130111769854</v>
      </c>
      <c r="F162" s="341">
        <v>0.24816274063922067</v>
      </c>
      <c r="G162" s="64">
        <f t="shared" si="36"/>
        <v>45388.060799999999</v>
      </c>
      <c r="H162" s="64">
        <f t="shared" si="36"/>
        <v>49422.482600000003</v>
      </c>
      <c r="I162" s="341">
        <v>4.0789778589953585E-2</v>
      </c>
      <c r="J162" s="342">
        <v>4.4099999701701961E-2</v>
      </c>
      <c r="K162" s="59"/>
      <c r="L162" s="60"/>
      <c r="M162" s="59"/>
      <c r="N162" s="60"/>
      <c r="O162" s="59"/>
      <c r="P162" s="60"/>
      <c r="Q162" s="59"/>
    </row>
    <row r="163" spans="1:17" ht="20.100000000000001" customHeight="1" x14ac:dyDescent="0.2">
      <c r="A163" s="186" t="s">
        <v>102</v>
      </c>
      <c r="B163" s="62" t="s">
        <v>69</v>
      </c>
      <c r="C163" s="216">
        <f t="shared" si="35"/>
        <v>894970.29750999995</v>
      </c>
      <c r="D163" s="216">
        <f t="shared" si="35"/>
        <v>1077440.06014</v>
      </c>
      <c r="E163" s="342">
        <v>0.2172622301816674</v>
      </c>
      <c r="F163" s="341">
        <v>0.21042010135922615</v>
      </c>
      <c r="G163" s="64">
        <f t="shared" si="36"/>
        <v>174464.21103000001</v>
      </c>
      <c r="H163" s="64">
        <f t="shared" si="36"/>
        <v>180470.33501000001</v>
      </c>
      <c r="I163" s="341">
        <v>4.2352783864136379E-2</v>
      </c>
      <c r="J163" s="342">
        <v>3.5245196080980479E-2</v>
      </c>
      <c r="K163" s="59"/>
      <c r="L163" s="60"/>
      <c r="M163" s="59"/>
      <c r="N163" s="60"/>
      <c r="O163" s="59"/>
      <c r="P163" s="60"/>
      <c r="Q163" s="59"/>
    </row>
    <row r="164" spans="1:17" ht="20.100000000000001" customHeight="1" thickBot="1" x14ac:dyDescent="0.25">
      <c r="A164" s="186" t="s">
        <v>104</v>
      </c>
      <c r="B164" s="62" t="s">
        <v>70</v>
      </c>
      <c r="C164" s="216">
        <f t="shared" si="35"/>
        <v>4380.8591500000002</v>
      </c>
      <c r="D164" s="216">
        <f t="shared" si="35"/>
        <v>5457.5546400000003</v>
      </c>
      <c r="E164" s="342">
        <v>0.14346812375320298</v>
      </c>
      <c r="F164" s="341">
        <v>0.10480197765587136</v>
      </c>
      <c r="G164" s="64">
        <f t="shared" si="36"/>
        <v>2804.8001899999999</v>
      </c>
      <c r="H164" s="64">
        <f t="shared" si="36"/>
        <v>3186.1236199999998</v>
      </c>
      <c r="I164" s="341">
        <v>9.1853996438558669E-2</v>
      </c>
      <c r="J164" s="342">
        <v>6.1183456411914902E-2</v>
      </c>
      <c r="K164" s="59"/>
      <c r="L164" s="60"/>
      <c r="M164" s="59"/>
      <c r="N164" s="60"/>
      <c r="O164" s="59"/>
      <c r="P164" s="60"/>
      <c r="Q164" s="59"/>
    </row>
    <row r="165" spans="1:17" ht="20.100000000000001" customHeight="1" thickBot="1" x14ac:dyDescent="0.25">
      <c r="A165" s="229"/>
      <c r="B165" s="65" t="s">
        <v>164</v>
      </c>
      <c r="C165" s="318">
        <f>SUM(C131:C164)</f>
        <v>7062843.8567599989</v>
      </c>
      <c r="D165" s="318">
        <f>SUM(D131:D164)</f>
        <v>7963383.6530600004</v>
      </c>
      <c r="E165" s="337">
        <v>0.22047649807615807</v>
      </c>
      <c r="F165" s="337">
        <v>0.21071247742469815</v>
      </c>
      <c r="G165" s="318">
        <f>SUM(G131:G164)</f>
        <v>1991239.2530600003</v>
      </c>
      <c r="H165" s="318">
        <f>SUM(H131:H164)</f>
        <v>2042387.6987399999</v>
      </c>
      <c r="I165" s="336">
        <v>6.2159303851274696E-2</v>
      </c>
      <c r="J165" s="337">
        <v>5.4041923711394359E-2</v>
      </c>
      <c r="K165" s="59"/>
      <c r="L165" s="60"/>
      <c r="M165" s="59"/>
      <c r="N165" s="60"/>
      <c r="O165" s="59"/>
      <c r="P165" s="60"/>
      <c r="Q165" s="59"/>
    </row>
    <row r="166" spans="1:17" ht="20.100000000000001" customHeight="1" x14ac:dyDescent="0.2">
      <c r="C166" s="60"/>
      <c r="D166" s="60"/>
      <c r="E166" s="60"/>
      <c r="F166" s="60"/>
      <c r="G166" s="60"/>
      <c r="H166" s="60"/>
      <c r="I166" s="352"/>
      <c r="J166" s="57"/>
    </row>
    <row r="167" spans="1:17" ht="20.100000000000001" customHeight="1" x14ac:dyDescent="0.2">
      <c r="C167" s="60"/>
      <c r="D167" s="60"/>
      <c r="E167" s="344"/>
      <c r="F167" s="344"/>
      <c r="G167" s="60"/>
      <c r="H167" s="60"/>
    </row>
    <row r="168" spans="1:17" ht="20.100000000000001" customHeight="1" x14ac:dyDescent="0.2"/>
    <row r="169" spans="1:17" ht="20.100000000000001" customHeight="1" x14ac:dyDescent="0.2"/>
    <row r="170" spans="1:17" ht="20.100000000000001" customHeight="1" x14ac:dyDescent="0.2"/>
    <row r="171" spans="1:17" ht="20.100000000000001" customHeight="1" x14ac:dyDescent="0.2">
      <c r="C171" s="353"/>
      <c r="D171" s="353"/>
      <c r="E171" s="353"/>
      <c r="F171" s="353"/>
      <c r="G171" s="102"/>
      <c r="H171" s="102"/>
    </row>
    <row r="172" spans="1:17" ht="20.100000000000001" customHeight="1" x14ac:dyDescent="0.2">
      <c r="C172" s="353"/>
      <c r="D172" s="353"/>
      <c r="E172" s="353"/>
      <c r="F172" s="353"/>
      <c r="G172" s="102"/>
      <c r="H172" s="102"/>
    </row>
    <row r="173" spans="1:17" ht="20.100000000000001" customHeight="1" x14ac:dyDescent="0.2"/>
    <row r="174" spans="1:17" ht="20.100000000000001" customHeight="1" x14ac:dyDescent="0.2"/>
    <row r="175" spans="1:17" ht="20.100000000000001" customHeight="1" x14ac:dyDescent="0.2"/>
    <row r="176" spans="1:1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spans="1:1" ht="20.100000000000001" customHeight="1" x14ac:dyDescent="0.2"/>
    <row r="194" spans="1:1" ht="20.100000000000001" customHeight="1" x14ac:dyDescent="0.2"/>
    <row r="195" spans="1:1" ht="20.100000000000001" customHeight="1" x14ac:dyDescent="0.2"/>
    <row r="196" spans="1:1" ht="20.100000000000001" customHeight="1" x14ac:dyDescent="0.2"/>
    <row r="197" spans="1:1" ht="20.100000000000001" customHeight="1" x14ac:dyDescent="0.2"/>
    <row r="198" spans="1:1" ht="20.100000000000001" customHeight="1" x14ac:dyDescent="0.2"/>
    <row r="199" spans="1:1" ht="20.100000000000001" customHeight="1" x14ac:dyDescent="0.2"/>
    <row r="200" spans="1:1" ht="20.100000000000001" customHeight="1" x14ac:dyDescent="0.2"/>
    <row r="201" spans="1:1" ht="20.100000000000001" customHeight="1" x14ac:dyDescent="0.2"/>
    <row r="202" spans="1:1" ht="20.100000000000001" customHeight="1" x14ac:dyDescent="0.2"/>
    <row r="203" spans="1:1" ht="20.100000000000001" customHeight="1" x14ac:dyDescent="0.2"/>
    <row r="204" spans="1:1" ht="20.100000000000001" customHeight="1" x14ac:dyDescent="0.2">
      <c r="A204" s="62"/>
    </row>
    <row r="205" spans="1:1" ht="20.100000000000001" customHeight="1" x14ac:dyDescent="0.2">
      <c r="A205" s="62"/>
    </row>
    <row r="206" spans="1:1" ht="20.100000000000001" customHeight="1" x14ac:dyDescent="0.2">
      <c r="A206" s="62"/>
    </row>
    <row r="207" spans="1:1" ht="20.100000000000001" customHeight="1" x14ac:dyDescent="0.2">
      <c r="A207" s="62"/>
    </row>
    <row r="208" spans="1:1" ht="20.100000000000001" customHeight="1" x14ac:dyDescent="0.2">
      <c r="A208" s="62"/>
    </row>
    <row r="209" spans="1:1" ht="20.100000000000001" customHeight="1" x14ac:dyDescent="0.2">
      <c r="A209" s="62"/>
    </row>
    <row r="210" spans="1:1" ht="20.100000000000001" customHeight="1" x14ac:dyDescent="0.2">
      <c r="A210" s="62"/>
    </row>
    <row r="211" spans="1:1" ht="20.100000000000001" customHeight="1" x14ac:dyDescent="0.2">
      <c r="A211" s="62"/>
    </row>
    <row r="212" spans="1:1" ht="20.100000000000001" customHeight="1" x14ac:dyDescent="0.2">
      <c r="A212" s="62"/>
    </row>
    <row r="213" spans="1:1" ht="20.100000000000001" customHeight="1" x14ac:dyDescent="0.2">
      <c r="A213" s="62"/>
    </row>
    <row r="214" spans="1:1" ht="20.100000000000001" customHeight="1" x14ac:dyDescent="0.2">
      <c r="A214" s="62"/>
    </row>
    <row r="215" spans="1:1" ht="20.100000000000001" customHeight="1" x14ac:dyDescent="0.2">
      <c r="A215" s="62"/>
    </row>
    <row r="216" spans="1:1" ht="20.100000000000001" customHeight="1" x14ac:dyDescent="0.2">
      <c r="A216" s="62"/>
    </row>
    <row r="217" spans="1:1" ht="20.100000000000001" customHeight="1" x14ac:dyDescent="0.2">
      <c r="A217" s="62"/>
    </row>
    <row r="218" spans="1:1" ht="20.100000000000001" customHeight="1" x14ac:dyDescent="0.2">
      <c r="A218" s="62"/>
    </row>
    <row r="219" spans="1:1" ht="20.100000000000001" customHeight="1" x14ac:dyDescent="0.2">
      <c r="A219" s="62"/>
    </row>
    <row r="220" spans="1:1" ht="20.100000000000001" customHeight="1" x14ac:dyDescent="0.2">
      <c r="A220" s="62"/>
    </row>
    <row r="221" spans="1:1" ht="20.100000000000001" customHeight="1" x14ac:dyDescent="0.2">
      <c r="A221" s="62"/>
    </row>
    <row r="222" spans="1:1" ht="20.100000000000001" customHeight="1" x14ac:dyDescent="0.2">
      <c r="A222" s="62"/>
    </row>
    <row r="223" spans="1:1" ht="20.100000000000001" customHeight="1" x14ac:dyDescent="0.2">
      <c r="A223" s="62"/>
    </row>
    <row r="224" spans="1:1" ht="20.100000000000001" customHeight="1" x14ac:dyDescent="0.2">
      <c r="A224" s="62"/>
    </row>
    <row r="225" spans="1:1" ht="20.100000000000001" customHeight="1" x14ac:dyDescent="0.2">
      <c r="A225" s="62"/>
    </row>
    <row r="226" spans="1:1" ht="20.100000000000001" customHeight="1" x14ac:dyDescent="0.2">
      <c r="A226" s="62"/>
    </row>
    <row r="227" spans="1:1" ht="20.100000000000001" customHeight="1" x14ac:dyDescent="0.2">
      <c r="A227" s="62"/>
    </row>
    <row r="228" spans="1:1" ht="20.100000000000001" customHeight="1" x14ac:dyDescent="0.2"/>
    <row r="229" spans="1:1" ht="20.100000000000001" customHeight="1" x14ac:dyDescent="0.2"/>
    <row r="230" spans="1:1" ht="20.100000000000001" customHeight="1" x14ac:dyDescent="0.2"/>
    <row r="231" spans="1:1" ht="20.100000000000001" customHeight="1" x14ac:dyDescent="0.2"/>
    <row r="232" spans="1:1" ht="20.100000000000001" customHeight="1" x14ac:dyDescent="0.2"/>
    <row r="233" spans="1:1" ht="20.100000000000001" customHeight="1" x14ac:dyDescent="0.2"/>
    <row r="234" spans="1:1" ht="20.100000000000001" customHeight="1" x14ac:dyDescent="0.2"/>
    <row r="235" spans="1:1" ht="20.100000000000001" customHeight="1" x14ac:dyDescent="0.2"/>
    <row r="236" spans="1:1" ht="20.100000000000001" customHeight="1" x14ac:dyDescent="0.2"/>
    <row r="237" spans="1:1" ht="20.100000000000001" customHeight="1" x14ac:dyDescent="0.2"/>
    <row r="238" spans="1:1" ht="20.100000000000001" customHeight="1" x14ac:dyDescent="0.2"/>
    <row r="239" spans="1:1" ht="20.100000000000001" customHeight="1" x14ac:dyDescent="0.2"/>
    <row r="240" spans="1:1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</sheetData>
  <sortState ref="B126:J154">
    <sortCondition ref="B126"/>
  </sortState>
  <mergeCells count="21">
    <mergeCell ref="I85:J86"/>
    <mergeCell ref="E94:F95"/>
    <mergeCell ref="I94:J95"/>
    <mergeCell ref="E128:F129"/>
    <mergeCell ref="I128:J129"/>
    <mergeCell ref="A1:N1"/>
    <mergeCell ref="A10:N10"/>
    <mergeCell ref="I45:J45"/>
    <mergeCell ref="A126:J126"/>
    <mergeCell ref="L45:M45"/>
    <mergeCell ref="I4:J4"/>
    <mergeCell ref="L4:M4"/>
    <mergeCell ref="I12:J12"/>
    <mergeCell ref="L12:M12"/>
    <mergeCell ref="C4:D4"/>
    <mergeCell ref="B45:B46"/>
    <mergeCell ref="C12:D12"/>
    <mergeCell ref="C45:D45"/>
    <mergeCell ref="A45:A46"/>
    <mergeCell ref="A83:J83"/>
    <mergeCell ref="E85:F86"/>
  </mergeCells>
  <phoneticPr fontId="0" type="noConversion"/>
  <conditionalFormatting sqref="F9:M9 G167:H167 T6:T81 R6:R81 L88:L165 N88:N165 P6:P165">
    <cfRule type="cellIs" dxfId="10" priority="14" operator="notEqual">
      <formula>0</formula>
    </cfRule>
  </conditionalFormatting>
  <conditionalFormatting sqref="XFB125:XFD125">
    <cfRule type="cellIs" dxfId="9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r:id="rId1"/>
  <headerFooter alignWithMargins="0">
    <oddHeader>&amp;A</oddHeader>
  </headerFooter>
  <rowBreaks count="1" manualBreakCount="1">
    <brk id="82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2:P272"/>
  <sheetViews>
    <sheetView zoomScale="80" zoomScaleNormal="80" zoomScaleSheetLayoutView="80" workbookViewId="0">
      <selection activeCell="A2" sqref="A2:E2"/>
    </sheetView>
  </sheetViews>
  <sheetFormatPr defaultRowHeight="14.25" x14ac:dyDescent="0.2"/>
  <cols>
    <col min="1" max="1" width="3.85546875" style="374" customWidth="1"/>
    <col min="2" max="2" width="35.7109375" style="354" bestFit="1" customWidth="1"/>
    <col min="3" max="3" width="21.85546875" style="355" customWidth="1"/>
    <col min="4" max="4" width="20.85546875" style="355" customWidth="1"/>
    <col min="5" max="5" width="12.85546875" style="355" customWidth="1"/>
    <col min="6" max="6" width="8.7109375" style="355" customWidth="1"/>
    <col min="7" max="7" width="15.140625" style="355" customWidth="1"/>
    <col min="8" max="8" width="14.85546875" style="355" customWidth="1"/>
    <col min="9" max="9" width="11.5703125" style="355" bestFit="1" customWidth="1"/>
    <col min="10" max="10" width="9.140625" style="355"/>
    <col min="11" max="11" width="16.42578125" style="355" customWidth="1"/>
    <col min="12" max="12" width="10.42578125" style="355" bestFit="1" customWidth="1"/>
    <col min="13" max="13" width="13.7109375" style="355" customWidth="1"/>
    <col min="14" max="14" width="16" style="355" customWidth="1"/>
    <col min="15" max="15" width="11.85546875" style="355" customWidth="1"/>
    <col min="16" max="16" width="12.5703125" style="355" customWidth="1"/>
    <col min="17" max="18" width="13.5703125" style="355" customWidth="1"/>
    <col min="19" max="16384" width="9.140625" style="355"/>
  </cols>
  <sheetData>
    <row r="2" spans="1:16" ht="20.100000000000001" customHeight="1" x14ac:dyDescent="0.2">
      <c r="A2" s="595" t="s">
        <v>227</v>
      </c>
      <c r="B2" s="595"/>
      <c r="C2" s="595"/>
      <c r="D2" s="595"/>
      <c r="E2" s="59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20.100000000000001" customHeight="1" thickBot="1" x14ac:dyDescent="0.25">
      <c r="A3" s="213"/>
      <c r="B3" s="213"/>
      <c r="C3" s="213"/>
      <c r="D3" s="213"/>
      <c r="E3" s="21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ht="20.100000000000001" customHeight="1" thickBot="1" x14ac:dyDescent="0.25">
      <c r="A4" s="356" t="s">
        <v>156</v>
      </c>
      <c r="B4" s="356" t="s">
        <v>157</v>
      </c>
      <c r="C4" s="357" t="s">
        <v>229</v>
      </c>
      <c r="D4" s="358"/>
      <c r="E4" s="359" t="s">
        <v>159</v>
      </c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5" spans="1:16" ht="20.100000000000001" customHeight="1" thickBot="1" x14ac:dyDescent="0.25">
      <c r="A5" s="360"/>
      <c r="B5" s="304"/>
      <c r="C5" s="182" t="s">
        <v>97</v>
      </c>
      <c r="D5" s="182" t="s">
        <v>319</v>
      </c>
      <c r="E5" s="183" t="s">
        <v>322</v>
      </c>
      <c r="F5" s="361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16" ht="20.100000000000001" customHeight="1" x14ac:dyDescent="0.2">
      <c r="A6" s="362" t="s">
        <v>0</v>
      </c>
      <c r="B6" s="363" t="s">
        <v>162</v>
      </c>
      <c r="C6" s="297">
        <f>+C41</f>
        <v>87365294.949890003</v>
      </c>
      <c r="D6" s="297">
        <f t="shared" ref="D6" si="0">+D41</f>
        <v>88828235.578729987</v>
      </c>
      <c r="E6" s="364">
        <f>+D6/C6</f>
        <v>1.0167451003247809</v>
      </c>
      <c r="F6" s="59"/>
      <c r="G6" s="60"/>
    </row>
    <row r="7" spans="1:16" ht="20.100000000000001" customHeight="1" thickBot="1" x14ac:dyDescent="0.25">
      <c r="A7" s="365" t="s">
        <v>1</v>
      </c>
      <c r="B7" s="366" t="s">
        <v>161</v>
      </c>
      <c r="C7" s="215">
        <f>+C81</f>
        <v>55251220.870520011</v>
      </c>
      <c r="D7" s="215">
        <f t="shared" ref="D7" si="1">+D81</f>
        <v>60874981.133170001</v>
      </c>
      <c r="E7" s="364">
        <f>+D7/C7</f>
        <v>1.1017852668962582</v>
      </c>
      <c r="F7" s="59"/>
      <c r="G7" s="60"/>
    </row>
    <row r="8" spans="1:16" s="370" customFormat="1" ht="20.100000000000001" customHeight="1" thickBot="1" x14ac:dyDescent="0.25">
      <c r="A8" s="367"/>
      <c r="B8" s="368" t="s">
        <v>164</v>
      </c>
      <c r="C8" s="61">
        <f>SUM(C6:C7)</f>
        <v>142616515.82041001</v>
      </c>
      <c r="D8" s="61">
        <f>SUM(D6:D7)</f>
        <v>149703216.7119</v>
      </c>
      <c r="E8" s="369">
        <f>+D8/C8</f>
        <v>1.0496906045609327</v>
      </c>
      <c r="F8" s="59"/>
      <c r="G8" s="60"/>
      <c r="P8" s="370" t="s">
        <v>39</v>
      </c>
    </row>
    <row r="9" spans="1:16" ht="20.100000000000001" customHeight="1" x14ac:dyDescent="0.2">
      <c r="A9" s="371"/>
      <c r="B9" s="372"/>
      <c r="C9" s="63"/>
      <c r="D9" s="63"/>
      <c r="E9" s="63"/>
      <c r="F9" s="63"/>
      <c r="G9" s="60"/>
      <c r="H9" s="63"/>
      <c r="I9" s="63"/>
      <c r="J9" s="63"/>
      <c r="K9" s="63"/>
      <c r="L9" s="63"/>
      <c r="M9" s="63"/>
      <c r="N9" s="63"/>
      <c r="O9" s="63"/>
      <c r="P9" s="63"/>
    </row>
    <row r="10" spans="1:16" ht="20.100000000000001" customHeight="1" x14ac:dyDescent="0.2">
      <c r="A10" s="596" t="s">
        <v>228</v>
      </c>
      <c r="B10" s="596"/>
      <c r="C10" s="596"/>
      <c r="D10" s="596"/>
      <c r="E10" s="596"/>
      <c r="F10" s="354"/>
      <c r="G10" s="60"/>
      <c r="H10" s="354"/>
      <c r="I10" s="354"/>
      <c r="J10" s="354"/>
      <c r="K10" s="354"/>
      <c r="L10" s="354"/>
      <c r="M10" s="354"/>
      <c r="N10" s="354"/>
      <c r="O10" s="354"/>
      <c r="P10" s="354"/>
    </row>
    <row r="11" spans="1:16" ht="20.100000000000001" customHeight="1" thickBot="1" x14ac:dyDescent="0.25">
      <c r="A11" s="213"/>
      <c r="B11" s="213"/>
      <c r="C11" s="213"/>
      <c r="D11" s="213"/>
      <c r="E11" s="213"/>
      <c r="F11" s="354"/>
      <c r="G11" s="60"/>
      <c r="H11" s="354"/>
      <c r="I11" s="354"/>
      <c r="J11" s="354"/>
      <c r="K11" s="354"/>
      <c r="L11" s="354"/>
      <c r="M11" s="354"/>
      <c r="N11" s="354"/>
      <c r="O11" s="354"/>
      <c r="P11" s="354"/>
    </row>
    <row r="12" spans="1:16" ht="20.100000000000001" customHeight="1" thickBot="1" x14ac:dyDescent="0.25">
      <c r="A12" s="356" t="s">
        <v>156</v>
      </c>
      <c r="B12" s="356" t="s">
        <v>160</v>
      </c>
      <c r="C12" s="358" t="s">
        <v>229</v>
      </c>
      <c r="D12" s="358"/>
      <c r="E12" s="359" t="s">
        <v>159</v>
      </c>
      <c r="F12" s="354"/>
      <c r="G12" s="60"/>
      <c r="H12" s="354"/>
      <c r="I12" s="354"/>
      <c r="J12" s="354"/>
      <c r="K12" s="354"/>
      <c r="L12" s="354"/>
      <c r="M12" s="354"/>
      <c r="N12" s="354"/>
      <c r="O12" s="354"/>
      <c r="P12" s="354"/>
    </row>
    <row r="13" spans="1:16" ht="20.100000000000001" customHeight="1" thickBot="1" x14ac:dyDescent="0.25">
      <c r="A13" s="360"/>
      <c r="B13" s="373"/>
      <c r="C13" s="182" t="s">
        <v>97</v>
      </c>
      <c r="D13" s="182" t="s">
        <v>319</v>
      </c>
      <c r="E13" s="183" t="s">
        <v>322</v>
      </c>
      <c r="F13" s="354"/>
      <c r="G13" s="60"/>
      <c r="H13" s="354"/>
      <c r="I13" s="354"/>
      <c r="J13" s="354"/>
      <c r="K13" s="354"/>
      <c r="L13" s="354"/>
      <c r="M13" s="354"/>
      <c r="N13" s="354"/>
      <c r="O13" s="354"/>
      <c r="P13" s="354"/>
    </row>
    <row r="14" spans="1:16" ht="20.100000000000001" customHeight="1" x14ac:dyDescent="0.2">
      <c r="A14" s="25" t="s">
        <v>0</v>
      </c>
      <c r="B14" s="62" t="s">
        <v>41</v>
      </c>
      <c r="C14" s="64">
        <v>3596009.0893399999</v>
      </c>
      <c r="D14" s="64">
        <v>3278489.2582100001</v>
      </c>
      <c r="E14" s="184">
        <f>+IF(C14=0,"X",D14/C14)</f>
        <v>0.91170216113433789</v>
      </c>
      <c r="F14" s="59"/>
      <c r="G14" s="60"/>
    </row>
    <row r="15" spans="1:16" ht="20.100000000000001" customHeight="1" x14ac:dyDescent="0.2">
      <c r="A15" s="186" t="s">
        <v>1</v>
      </c>
      <c r="B15" s="62" t="s">
        <v>77</v>
      </c>
      <c r="C15" s="64">
        <v>2446899.1577099999</v>
      </c>
      <c r="D15" s="64">
        <v>2419014.2293199999</v>
      </c>
      <c r="E15" s="184">
        <f t="shared" ref="E15:E41" si="2">+IF(C15=0,"X",D15/C15)</f>
        <v>0.98860397319516147</v>
      </c>
      <c r="F15" s="59"/>
      <c r="G15" s="60"/>
    </row>
    <row r="16" spans="1:16" ht="20.100000000000001" customHeight="1" x14ac:dyDescent="0.2">
      <c r="A16" s="186" t="s">
        <v>2</v>
      </c>
      <c r="B16" s="62" t="s">
        <v>92</v>
      </c>
      <c r="C16" s="64">
        <v>13186549.43603</v>
      </c>
      <c r="D16" s="64">
        <v>13916571.9855</v>
      </c>
      <c r="E16" s="184">
        <f t="shared" si="2"/>
        <v>1.0553611506187766</v>
      </c>
      <c r="F16" s="59"/>
      <c r="G16" s="60"/>
    </row>
    <row r="17" spans="1:7" ht="20.100000000000001" customHeight="1" x14ac:dyDescent="0.2">
      <c r="A17" s="186" t="s">
        <v>3</v>
      </c>
      <c r="B17" s="62" t="s">
        <v>42</v>
      </c>
      <c r="C17" s="64">
        <v>4054936.0483900001</v>
      </c>
      <c r="D17" s="64">
        <v>4183079.5708099999</v>
      </c>
      <c r="E17" s="184">
        <f t="shared" si="2"/>
        <v>1.0316018602736974</v>
      </c>
      <c r="F17" s="59"/>
      <c r="G17" s="60"/>
    </row>
    <row r="18" spans="1:7" ht="20.100000000000001" customHeight="1" x14ac:dyDescent="0.2">
      <c r="A18" s="186" t="s">
        <v>4</v>
      </c>
      <c r="B18" s="62" t="s">
        <v>323</v>
      </c>
      <c r="C18" s="64">
        <v>851317.92145999998</v>
      </c>
      <c r="D18" s="64">
        <v>727811.3959</v>
      </c>
      <c r="E18" s="184">
        <f t="shared" si="2"/>
        <v>0.85492314628101829</v>
      </c>
      <c r="F18" s="59"/>
      <c r="G18" s="60"/>
    </row>
    <row r="19" spans="1:7" ht="20.100000000000001" customHeight="1" x14ac:dyDescent="0.2">
      <c r="A19" s="186" t="s">
        <v>5</v>
      </c>
      <c r="B19" s="62" t="s">
        <v>43</v>
      </c>
      <c r="C19" s="64">
        <v>163084.93776</v>
      </c>
      <c r="D19" s="64">
        <v>210421.30192999999</v>
      </c>
      <c r="E19" s="184">
        <f t="shared" si="2"/>
        <v>1.2902558925439294</v>
      </c>
      <c r="F19" s="59"/>
      <c r="G19" s="60"/>
    </row>
    <row r="20" spans="1:7" ht="20.100000000000001" customHeight="1" x14ac:dyDescent="0.2">
      <c r="A20" s="186" t="s">
        <v>6</v>
      </c>
      <c r="B20" s="62" t="s">
        <v>44</v>
      </c>
      <c r="C20" s="64">
        <v>1433236.82883</v>
      </c>
      <c r="D20" s="64">
        <v>1644432.2337799999</v>
      </c>
      <c r="E20" s="184">
        <f t="shared" si="2"/>
        <v>1.1473555526216876</v>
      </c>
      <c r="F20" s="59"/>
      <c r="G20" s="60"/>
    </row>
    <row r="21" spans="1:7" ht="20.100000000000001" customHeight="1" x14ac:dyDescent="0.2">
      <c r="A21" s="186" t="s">
        <v>7</v>
      </c>
      <c r="B21" s="62" t="s">
        <v>78</v>
      </c>
      <c r="C21" s="64">
        <v>51088.354489999998</v>
      </c>
      <c r="D21" s="64">
        <v>57604.605259999997</v>
      </c>
      <c r="E21" s="184">
        <f t="shared" si="2"/>
        <v>1.127548652428715</v>
      </c>
      <c r="F21" s="59"/>
      <c r="G21" s="60"/>
    </row>
    <row r="22" spans="1:7" ht="20.100000000000001" customHeight="1" x14ac:dyDescent="0.2">
      <c r="A22" s="186" t="s">
        <v>8</v>
      </c>
      <c r="B22" s="62" t="s">
        <v>71</v>
      </c>
      <c r="C22" s="64">
        <v>2794064.61204</v>
      </c>
      <c r="D22" s="64">
        <v>2413449.3985299999</v>
      </c>
      <c r="E22" s="184">
        <f t="shared" si="2"/>
        <v>0.86377723268464224</v>
      </c>
      <c r="F22" s="59"/>
      <c r="G22" s="60"/>
    </row>
    <row r="23" spans="1:7" ht="20.100000000000001" customHeight="1" x14ac:dyDescent="0.2">
      <c r="A23" s="186" t="s">
        <v>9</v>
      </c>
      <c r="B23" s="62" t="s">
        <v>45</v>
      </c>
      <c r="C23" s="64">
        <v>2545226.6055999999</v>
      </c>
      <c r="D23" s="64">
        <v>2644490.3416300002</v>
      </c>
      <c r="E23" s="184">
        <f t="shared" si="2"/>
        <v>1.0389999600866975</v>
      </c>
      <c r="F23" s="59"/>
      <c r="G23" s="60"/>
    </row>
    <row r="24" spans="1:7" ht="20.100000000000001" customHeight="1" x14ac:dyDescent="0.2">
      <c r="A24" s="186" t="s">
        <v>10</v>
      </c>
      <c r="B24" s="62" t="s">
        <v>46</v>
      </c>
      <c r="C24" s="64">
        <v>3854376.2795199999</v>
      </c>
      <c r="D24" s="64">
        <v>4126468.60415</v>
      </c>
      <c r="E24" s="184">
        <f t="shared" si="2"/>
        <v>1.0705930881932173</v>
      </c>
      <c r="F24" s="59"/>
      <c r="G24" s="60"/>
    </row>
    <row r="25" spans="1:7" ht="20.100000000000001" customHeight="1" x14ac:dyDescent="0.2">
      <c r="A25" s="186" t="s">
        <v>11</v>
      </c>
      <c r="B25" s="62" t="s">
        <v>47</v>
      </c>
      <c r="C25" s="64">
        <v>14050.64696</v>
      </c>
      <c r="D25" s="64">
        <v>13757.572319999999</v>
      </c>
      <c r="E25" s="184">
        <f t="shared" si="2"/>
        <v>0.97914155548606852</v>
      </c>
      <c r="F25" s="59"/>
      <c r="G25" s="60"/>
    </row>
    <row r="26" spans="1:7" ht="20.100000000000001" customHeight="1" x14ac:dyDescent="0.2">
      <c r="A26" s="186" t="s">
        <v>12</v>
      </c>
      <c r="B26" s="62" t="s">
        <v>36</v>
      </c>
      <c r="C26" s="64">
        <v>15732.89587</v>
      </c>
      <c r="D26" s="64">
        <v>16348.96297</v>
      </c>
      <c r="E26" s="184">
        <f t="shared" si="2"/>
        <v>1.03915789598371</v>
      </c>
      <c r="F26" s="59"/>
      <c r="G26" s="60"/>
    </row>
    <row r="27" spans="1:7" ht="20.100000000000001" customHeight="1" x14ac:dyDescent="0.2">
      <c r="A27" s="186" t="s">
        <v>13</v>
      </c>
      <c r="B27" s="62" t="s">
        <v>48</v>
      </c>
      <c r="C27" s="64">
        <v>6758418.7928400002</v>
      </c>
      <c r="D27" s="64">
        <v>6008593.1765000001</v>
      </c>
      <c r="E27" s="184">
        <f t="shared" si="2"/>
        <v>0.88905309964893264</v>
      </c>
      <c r="F27" s="59"/>
      <c r="G27" s="60"/>
    </row>
    <row r="28" spans="1:7" ht="20.100000000000001" customHeight="1" x14ac:dyDescent="0.2">
      <c r="A28" s="186" t="s">
        <v>14</v>
      </c>
      <c r="B28" s="62" t="s">
        <v>49</v>
      </c>
      <c r="C28" s="64">
        <v>6977657.6906500002</v>
      </c>
      <c r="D28" s="64">
        <v>7685428.7396400003</v>
      </c>
      <c r="E28" s="184">
        <f>+IF(C28=0,"X",D28/C28)</f>
        <v>1.1014339023736299</v>
      </c>
      <c r="F28" s="59"/>
      <c r="G28" s="60"/>
    </row>
    <row r="29" spans="1:7" ht="20.100000000000001" customHeight="1" x14ac:dyDescent="0.2">
      <c r="A29" s="186" t="s">
        <v>15</v>
      </c>
      <c r="B29" s="62" t="s">
        <v>50</v>
      </c>
      <c r="C29" s="64">
        <v>7686690.6055500004</v>
      </c>
      <c r="D29" s="64">
        <v>7846242.8900699997</v>
      </c>
      <c r="E29" s="184">
        <f t="shared" si="2"/>
        <v>1.0207569541572024</v>
      </c>
      <c r="F29" s="59"/>
      <c r="G29" s="60"/>
    </row>
    <row r="30" spans="1:7" ht="20.100000000000001" customHeight="1" x14ac:dyDescent="0.2">
      <c r="A30" s="186" t="s">
        <v>16</v>
      </c>
      <c r="B30" s="62" t="s">
        <v>93</v>
      </c>
      <c r="C30" s="64">
        <v>2639250.1105900002</v>
      </c>
      <c r="D30" s="64">
        <v>2384710.2936499999</v>
      </c>
      <c r="E30" s="184">
        <f t="shared" si="2"/>
        <v>0.90355600785289036</v>
      </c>
      <c r="F30" s="59"/>
      <c r="G30" s="60"/>
    </row>
    <row r="31" spans="1:7" ht="20.100000000000001" customHeight="1" x14ac:dyDescent="0.2">
      <c r="A31" s="186" t="s">
        <v>17</v>
      </c>
      <c r="B31" s="62" t="s">
        <v>94</v>
      </c>
      <c r="C31" s="64">
        <v>7746.4712600000003</v>
      </c>
      <c r="D31" s="64">
        <v>10173.09729</v>
      </c>
      <c r="E31" s="184">
        <f t="shared" si="2"/>
        <v>1.3132556681040342</v>
      </c>
      <c r="F31" s="59"/>
      <c r="G31" s="60"/>
    </row>
    <row r="32" spans="1:7" ht="20.100000000000001" customHeight="1" x14ac:dyDescent="0.2">
      <c r="A32" s="186" t="s">
        <v>18</v>
      </c>
      <c r="B32" s="62" t="s">
        <v>51</v>
      </c>
      <c r="C32" s="64">
        <v>62709.833250000003</v>
      </c>
      <c r="D32" s="64">
        <v>69884.637730000002</v>
      </c>
      <c r="E32" s="184">
        <f t="shared" si="2"/>
        <v>1.1144127500929051</v>
      </c>
      <c r="F32" s="59"/>
      <c r="G32" s="60"/>
    </row>
    <row r="33" spans="1:7" ht="20.100000000000001" customHeight="1" x14ac:dyDescent="0.2">
      <c r="A33" s="186" t="s">
        <v>19</v>
      </c>
      <c r="B33" s="62" t="s">
        <v>95</v>
      </c>
      <c r="C33" s="64">
        <v>542225.82058000006</v>
      </c>
      <c r="D33" s="64">
        <v>616455.84028</v>
      </c>
      <c r="E33" s="184">
        <f t="shared" si="2"/>
        <v>1.1368987179928072</v>
      </c>
      <c r="F33" s="59"/>
      <c r="G33" s="60"/>
    </row>
    <row r="34" spans="1:7" ht="20.100000000000001" customHeight="1" x14ac:dyDescent="0.2">
      <c r="A34" s="186" t="s">
        <v>20</v>
      </c>
      <c r="B34" s="62" t="s">
        <v>79</v>
      </c>
      <c r="C34" s="64">
        <v>21995361.142480001</v>
      </c>
      <c r="D34" s="64">
        <v>22637525.395599999</v>
      </c>
      <c r="E34" s="184">
        <f t="shared" si="2"/>
        <v>1.0291954403003538</v>
      </c>
      <c r="F34" s="59"/>
      <c r="G34" s="60"/>
    </row>
    <row r="35" spans="1:7" ht="20.100000000000001" customHeight="1" x14ac:dyDescent="0.2">
      <c r="A35" s="186" t="s">
        <v>22</v>
      </c>
      <c r="B35" s="62" t="s">
        <v>72</v>
      </c>
      <c r="C35" s="64">
        <v>241060.41544000001</v>
      </c>
      <c r="D35" s="64">
        <v>260983.37345000001</v>
      </c>
      <c r="E35" s="184">
        <f t="shared" si="2"/>
        <v>1.0826471570358627</v>
      </c>
      <c r="F35" s="59"/>
      <c r="G35" s="60"/>
    </row>
    <row r="36" spans="1:7" ht="20.100000000000001" customHeight="1" x14ac:dyDescent="0.2">
      <c r="A36" s="186" t="s">
        <v>23</v>
      </c>
      <c r="B36" s="62" t="s">
        <v>324</v>
      </c>
      <c r="C36" s="64">
        <v>108771.72811</v>
      </c>
      <c r="D36" s="64">
        <v>94521.150760000004</v>
      </c>
      <c r="E36" s="184">
        <f t="shared" si="2"/>
        <v>0.8689863846275524</v>
      </c>
      <c r="F36" s="59"/>
      <c r="G36" s="60"/>
    </row>
    <row r="37" spans="1:7" ht="20.100000000000001" customHeight="1" x14ac:dyDescent="0.2">
      <c r="A37" s="186" t="s">
        <v>24</v>
      </c>
      <c r="B37" s="62" t="s">
        <v>80</v>
      </c>
      <c r="C37" s="64">
        <v>16600.383099999999</v>
      </c>
      <c r="D37" s="64">
        <v>18030.870459999998</v>
      </c>
      <c r="E37" s="184">
        <f t="shared" si="2"/>
        <v>1.0861719486461732</v>
      </c>
      <c r="F37" s="59"/>
      <c r="G37" s="60"/>
    </row>
    <row r="38" spans="1:7" ht="20.100000000000001" customHeight="1" x14ac:dyDescent="0.2">
      <c r="A38" s="186" t="s">
        <v>25</v>
      </c>
      <c r="B38" s="62" t="s">
        <v>52</v>
      </c>
      <c r="C38" s="64">
        <v>546748.23742999998</v>
      </c>
      <c r="D38" s="64">
        <v>817259.55087000004</v>
      </c>
      <c r="E38" s="184">
        <f t="shared" si="2"/>
        <v>1.4947639423796653</v>
      </c>
      <c r="F38" s="59"/>
      <c r="G38" s="60"/>
    </row>
    <row r="39" spans="1:7" ht="20.100000000000001" customHeight="1" x14ac:dyDescent="0.2">
      <c r="A39" s="186" t="s">
        <v>26</v>
      </c>
      <c r="B39" s="62" t="s">
        <v>96</v>
      </c>
      <c r="C39" s="64">
        <v>2660407.3884899998</v>
      </c>
      <c r="D39" s="64">
        <v>2945344.7650299999</v>
      </c>
      <c r="E39" s="184">
        <f t="shared" si="2"/>
        <v>1.1071029112957491</v>
      </c>
      <c r="F39" s="59"/>
      <c r="G39" s="60"/>
    </row>
    <row r="40" spans="1:7" ht="20.100000000000001" customHeight="1" thickBot="1" x14ac:dyDescent="0.25">
      <c r="A40" s="186" t="s">
        <v>27</v>
      </c>
      <c r="B40" s="62" t="s">
        <v>81</v>
      </c>
      <c r="C40" s="64">
        <v>2115073.5161199998</v>
      </c>
      <c r="D40" s="64">
        <v>1781142.33709</v>
      </c>
      <c r="E40" s="184">
        <f t="shared" si="2"/>
        <v>0.84211840558498396</v>
      </c>
      <c r="F40" s="59"/>
      <c r="G40" s="60"/>
    </row>
    <row r="41" spans="1:7" s="370" customFormat="1" ht="20.100000000000001" customHeight="1" thickBot="1" x14ac:dyDescent="0.25">
      <c r="A41" s="121"/>
      <c r="B41" s="115" t="s">
        <v>164</v>
      </c>
      <c r="C41" s="318">
        <f>SUM(C14:C40)</f>
        <v>87365294.949890003</v>
      </c>
      <c r="D41" s="318">
        <f>SUM(D14:D40)</f>
        <v>88828235.578729987</v>
      </c>
      <c r="E41" s="185">
        <f t="shared" si="2"/>
        <v>1.0167451003247809</v>
      </c>
      <c r="F41" s="59"/>
      <c r="G41" s="60"/>
    </row>
    <row r="42" spans="1:7" ht="20.100000000000001" customHeight="1" x14ac:dyDescent="0.2">
      <c r="B42" s="375"/>
      <c r="C42" s="237"/>
      <c r="D42" s="237"/>
      <c r="E42" s="238"/>
      <c r="G42" s="60"/>
    </row>
    <row r="43" spans="1:7" ht="20.100000000000001" customHeight="1" x14ac:dyDescent="0.2">
      <c r="A43" s="595" t="s">
        <v>226</v>
      </c>
      <c r="B43" s="595"/>
      <c r="C43" s="595"/>
      <c r="D43" s="595"/>
      <c r="E43" s="595"/>
      <c r="G43" s="60"/>
    </row>
    <row r="44" spans="1:7" ht="20.100000000000001" customHeight="1" thickBot="1" x14ac:dyDescent="0.25">
      <c r="A44" s="213"/>
      <c r="B44" s="213"/>
      <c r="C44" s="213"/>
      <c r="D44" s="213"/>
      <c r="E44" s="213"/>
      <c r="G44" s="60"/>
    </row>
    <row r="45" spans="1:7" ht="20.100000000000001" customHeight="1" thickBot="1" x14ac:dyDescent="0.25">
      <c r="A45" s="356" t="s">
        <v>156</v>
      </c>
      <c r="B45" s="376" t="s">
        <v>160</v>
      </c>
      <c r="C45" s="357" t="s">
        <v>229</v>
      </c>
      <c r="D45" s="358"/>
      <c r="E45" s="362" t="s">
        <v>159</v>
      </c>
      <c r="G45" s="60"/>
    </row>
    <row r="46" spans="1:7" ht="20.100000000000001" customHeight="1" thickBot="1" x14ac:dyDescent="0.25">
      <c r="A46" s="360"/>
      <c r="B46" s="377"/>
      <c r="C46" s="182" t="s">
        <v>97</v>
      </c>
      <c r="D46" s="182" t="s">
        <v>319</v>
      </c>
      <c r="E46" s="183" t="s">
        <v>322</v>
      </c>
      <c r="G46" s="60"/>
    </row>
    <row r="47" spans="1:7" ht="20.100000000000001" customHeight="1" x14ac:dyDescent="0.2">
      <c r="A47" s="25" t="s">
        <v>0</v>
      </c>
      <c r="B47" s="62" t="s">
        <v>53</v>
      </c>
      <c r="C47" s="378">
        <v>2475248.5514099998</v>
      </c>
      <c r="D47" s="64">
        <v>2593573.5918299998</v>
      </c>
      <c r="E47" s="184">
        <f t="shared" ref="E47:E81" si="3">+IF(C47=0,"X",D47/C47)</f>
        <v>1.0478032965023238</v>
      </c>
      <c r="F47" s="59"/>
      <c r="G47" s="60"/>
    </row>
    <row r="48" spans="1:7" ht="20.100000000000001" customHeight="1" x14ac:dyDescent="0.2">
      <c r="A48" s="186" t="s">
        <v>1</v>
      </c>
      <c r="B48" s="62" t="s">
        <v>54</v>
      </c>
      <c r="C48" s="378">
        <v>665173.45456999994</v>
      </c>
      <c r="D48" s="64">
        <v>667645.96279000002</v>
      </c>
      <c r="E48" s="184">
        <f t="shared" si="3"/>
        <v>1.0037170879309945</v>
      </c>
      <c r="F48" s="59"/>
      <c r="G48" s="60"/>
    </row>
    <row r="49" spans="1:7" ht="20.100000000000001" customHeight="1" x14ac:dyDescent="0.2">
      <c r="A49" s="186" t="s">
        <v>2</v>
      </c>
      <c r="B49" s="62" t="s">
        <v>82</v>
      </c>
      <c r="C49" s="378">
        <v>1996397.1941</v>
      </c>
      <c r="D49" s="64">
        <v>2417075.9325100002</v>
      </c>
      <c r="E49" s="184">
        <f t="shared" si="3"/>
        <v>1.2107189589592904</v>
      </c>
      <c r="F49" s="59"/>
      <c r="G49" s="60"/>
    </row>
    <row r="50" spans="1:7" ht="20.100000000000001" customHeight="1" x14ac:dyDescent="0.2">
      <c r="A50" s="186" t="s">
        <v>3</v>
      </c>
      <c r="B50" s="62" t="s">
        <v>325</v>
      </c>
      <c r="C50" s="378">
        <v>349226.76301</v>
      </c>
      <c r="D50" s="64">
        <v>364792.12476999999</v>
      </c>
      <c r="E50" s="184">
        <f t="shared" si="3"/>
        <v>1.044570930434545</v>
      </c>
      <c r="F50" s="59"/>
      <c r="G50" s="60"/>
    </row>
    <row r="51" spans="1:7" ht="20.100000000000001" customHeight="1" x14ac:dyDescent="0.2">
      <c r="A51" s="186" t="s">
        <v>4</v>
      </c>
      <c r="B51" s="62" t="s">
        <v>55</v>
      </c>
      <c r="C51" s="378">
        <v>1711007.3972700001</v>
      </c>
      <c r="D51" s="64">
        <v>1855570.8817400001</v>
      </c>
      <c r="E51" s="184">
        <f t="shared" si="3"/>
        <v>1.0844902743849374</v>
      </c>
      <c r="F51" s="59"/>
      <c r="G51" s="60"/>
    </row>
    <row r="52" spans="1:7" ht="20.100000000000001" customHeight="1" x14ac:dyDescent="0.2">
      <c r="A52" s="186" t="s">
        <v>5</v>
      </c>
      <c r="B52" s="62" t="s">
        <v>73</v>
      </c>
      <c r="C52" s="378">
        <v>418456.49576999998</v>
      </c>
      <c r="D52" s="64">
        <v>428778.17073999997</v>
      </c>
      <c r="E52" s="184">
        <f t="shared" si="3"/>
        <v>1.0246660646311803</v>
      </c>
      <c r="F52" s="59"/>
      <c r="G52" s="60"/>
    </row>
    <row r="53" spans="1:7" ht="20.100000000000001" customHeight="1" x14ac:dyDescent="0.2">
      <c r="A53" s="186" t="s">
        <v>6</v>
      </c>
      <c r="B53" s="62" t="s">
        <v>56</v>
      </c>
      <c r="C53" s="378">
        <v>7105.0302700000002</v>
      </c>
      <c r="D53" s="64">
        <v>10487.865529999999</v>
      </c>
      <c r="E53" s="184">
        <f t="shared" si="3"/>
        <v>1.4761183459391509</v>
      </c>
      <c r="F53" s="59"/>
      <c r="G53" s="60"/>
    </row>
    <row r="54" spans="1:7" ht="20.100000000000001" customHeight="1" x14ac:dyDescent="0.2">
      <c r="A54" s="186" t="s">
        <v>7</v>
      </c>
      <c r="B54" s="62" t="s">
        <v>74</v>
      </c>
      <c r="C54" s="378">
        <v>22061.16286</v>
      </c>
      <c r="D54" s="64">
        <v>20163.13191</v>
      </c>
      <c r="E54" s="184">
        <f t="shared" si="3"/>
        <v>0.9139650542428388</v>
      </c>
      <c r="F54" s="59"/>
      <c r="G54" s="60"/>
    </row>
    <row r="55" spans="1:7" ht="20.100000000000001" customHeight="1" x14ac:dyDescent="0.2">
      <c r="A55" s="186" t="s">
        <v>8</v>
      </c>
      <c r="B55" s="62" t="s">
        <v>57</v>
      </c>
      <c r="C55" s="378">
        <v>21702.569049999998</v>
      </c>
      <c r="D55" s="64">
        <v>25354.180660000002</v>
      </c>
      <c r="E55" s="184">
        <f t="shared" si="3"/>
        <v>1.1682571128601018</v>
      </c>
      <c r="F55" s="59"/>
      <c r="G55" s="60"/>
    </row>
    <row r="56" spans="1:7" ht="20.100000000000001" customHeight="1" x14ac:dyDescent="0.2">
      <c r="A56" s="186" t="s">
        <v>9</v>
      </c>
      <c r="B56" s="62" t="s">
        <v>83</v>
      </c>
      <c r="C56" s="378">
        <v>6871273.4827800002</v>
      </c>
      <c r="D56" s="64">
        <v>8008467.4007000001</v>
      </c>
      <c r="E56" s="184">
        <f t="shared" si="3"/>
        <v>1.1654997317120188</v>
      </c>
      <c r="F56" s="59"/>
      <c r="G56" s="60"/>
    </row>
    <row r="57" spans="1:7" ht="20.100000000000001" customHeight="1" x14ac:dyDescent="0.2">
      <c r="A57" s="186" t="s">
        <v>10</v>
      </c>
      <c r="B57" s="62" t="s">
        <v>58</v>
      </c>
      <c r="C57" s="378">
        <v>496423.58143000002</v>
      </c>
      <c r="D57" s="64">
        <v>506309.73428999999</v>
      </c>
      <c r="E57" s="184">
        <f t="shared" si="3"/>
        <v>1.0199147527027661</v>
      </c>
      <c r="F57" s="59"/>
      <c r="G57" s="60"/>
    </row>
    <row r="58" spans="1:7" ht="20.100000000000001" customHeight="1" x14ac:dyDescent="0.2">
      <c r="A58" s="186" t="s">
        <v>11</v>
      </c>
      <c r="B58" s="62" t="s">
        <v>59</v>
      </c>
      <c r="C58" s="378">
        <v>1222955.4746699999</v>
      </c>
      <c r="D58" s="64">
        <v>1123268.9574899999</v>
      </c>
      <c r="E58" s="184">
        <f t="shared" si="3"/>
        <v>0.91848720640716774</v>
      </c>
      <c r="F58" s="59"/>
      <c r="G58" s="60"/>
    </row>
    <row r="59" spans="1:7" ht="20.100000000000001" customHeight="1" x14ac:dyDescent="0.2">
      <c r="A59" s="186" t="s">
        <v>12</v>
      </c>
      <c r="B59" s="62" t="s">
        <v>84</v>
      </c>
      <c r="C59" s="378">
        <v>3180958.23459</v>
      </c>
      <c r="D59" s="64">
        <v>3474188.61613</v>
      </c>
      <c r="E59" s="184">
        <f t="shared" si="3"/>
        <v>1.092183034140904</v>
      </c>
      <c r="F59" s="59"/>
      <c r="G59" s="60"/>
    </row>
    <row r="60" spans="1:7" ht="20.100000000000001" customHeight="1" x14ac:dyDescent="0.2">
      <c r="A60" s="186" t="s">
        <v>13</v>
      </c>
      <c r="B60" s="62" t="s">
        <v>60</v>
      </c>
      <c r="C60" s="378">
        <v>931809.87540000002</v>
      </c>
      <c r="D60" s="64">
        <v>963348.25338999997</v>
      </c>
      <c r="E60" s="184">
        <f t="shared" si="3"/>
        <v>1.0338463658978301</v>
      </c>
      <c r="F60" s="59"/>
      <c r="G60" s="60"/>
    </row>
    <row r="61" spans="1:7" ht="20.100000000000001" customHeight="1" x14ac:dyDescent="0.2">
      <c r="A61" s="186" t="s">
        <v>14</v>
      </c>
      <c r="B61" s="62" t="s">
        <v>85</v>
      </c>
      <c r="C61" s="378">
        <v>238463.58452</v>
      </c>
      <c r="D61" s="64">
        <v>260850.30416999999</v>
      </c>
      <c r="E61" s="184">
        <f t="shared" si="3"/>
        <v>1.0938789865759249</v>
      </c>
      <c r="F61" s="59"/>
      <c r="G61" s="60"/>
    </row>
    <row r="62" spans="1:7" ht="20.100000000000001" customHeight="1" x14ac:dyDescent="0.2">
      <c r="A62" s="186" t="s">
        <v>15</v>
      </c>
      <c r="B62" s="62" t="s">
        <v>61</v>
      </c>
      <c r="C62" s="378">
        <v>1555798.2582400001</v>
      </c>
      <c r="D62" s="64">
        <v>1531242.0115400001</v>
      </c>
      <c r="E62" s="184">
        <f t="shared" si="3"/>
        <v>0.98421630402917448</v>
      </c>
      <c r="F62" s="59"/>
      <c r="G62" s="60"/>
    </row>
    <row r="63" spans="1:7" ht="20.100000000000001" customHeight="1" x14ac:dyDescent="0.2">
      <c r="A63" s="186" t="s">
        <v>16</v>
      </c>
      <c r="B63" s="62" t="s">
        <v>62</v>
      </c>
      <c r="C63" s="378">
        <v>68756.389120000007</v>
      </c>
      <c r="D63" s="64">
        <v>81284.470270000005</v>
      </c>
      <c r="E63" s="184">
        <f t="shared" si="3"/>
        <v>1.1822097016778299</v>
      </c>
      <c r="F63" s="59"/>
      <c r="G63" s="60"/>
    </row>
    <row r="64" spans="1:7" ht="20.100000000000001" customHeight="1" x14ac:dyDescent="0.2">
      <c r="A64" s="186" t="s">
        <v>17</v>
      </c>
      <c r="B64" s="62" t="s">
        <v>63</v>
      </c>
      <c r="C64" s="378">
        <v>876534.69914000004</v>
      </c>
      <c r="D64" s="64">
        <v>1126031.9481899999</v>
      </c>
      <c r="E64" s="184">
        <f t="shared" si="3"/>
        <v>1.2846404703599192</v>
      </c>
      <c r="F64" s="59"/>
      <c r="G64" s="60"/>
    </row>
    <row r="65" spans="1:7" ht="20.100000000000001" customHeight="1" x14ac:dyDescent="0.2">
      <c r="A65" s="186" t="s">
        <v>18</v>
      </c>
      <c r="B65" s="62" t="s">
        <v>98</v>
      </c>
      <c r="C65" s="378">
        <v>286.03744999999998</v>
      </c>
      <c r="D65" s="64">
        <v>2592.89734</v>
      </c>
      <c r="E65" s="184">
        <f t="shared" si="3"/>
        <v>9.0648876222326837</v>
      </c>
      <c r="F65" s="59"/>
      <c r="G65" s="60"/>
    </row>
    <row r="66" spans="1:7" ht="20.100000000000001" customHeight="1" x14ac:dyDescent="0.2">
      <c r="A66" s="186" t="s">
        <v>19</v>
      </c>
      <c r="B66" s="62" t="s">
        <v>326</v>
      </c>
      <c r="C66" s="383" t="s">
        <v>33</v>
      </c>
      <c r="D66" s="64">
        <v>13540.860989999999</v>
      </c>
      <c r="E66" s="184" t="s">
        <v>33</v>
      </c>
      <c r="F66" s="59"/>
      <c r="G66" s="60"/>
    </row>
    <row r="67" spans="1:7" ht="20.100000000000001" customHeight="1" x14ac:dyDescent="0.2">
      <c r="A67" s="186" t="s">
        <v>20</v>
      </c>
      <c r="B67" s="62" t="s">
        <v>64</v>
      </c>
      <c r="C67" s="378">
        <v>7923.6855299999997</v>
      </c>
      <c r="D67" s="64">
        <v>5465.6017300000003</v>
      </c>
      <c r="E67" s="184">
        <f t="shared" si="3"/>
        <v>0.68978024295721896</v>
      </c>
      <c r="F67" s="59"/>
      <c r="G67" s="60"/>
    </row>
    <row r="68" spans="1:7" ht="20.100000000000001" customHeight="1" x14ac:dyDescent="0.2">
      <c r="A68" s="186" t="s">
        <v>22</v>
      </c>
      <c r="B68" s="62" t="s">
        <v>99</v>
      </c>
      <c r="C68" s="378">
        <v>330883.62147999997</v>
      </c>
      <c r="D68" s="64">
        <v>642804.09710999997</v>
      </c>
      <c r="E68" s="184" t="s">
        <v>33</v>
      </c>
      <c r="F68" s="59"/>
      <c r="G68" s="60"/>
    </row>
    <row r="69" spans="1:7" ht="20.100000000000001" customHeight="1" x14ac:dyDescent="0.2">
      <c r="A69" s="186" t="s">
        <v>23</v>
      </c>
      <c r="B69" s="62" t="s">
        <v>86</v>
      </c>
      <c r="C69" s="378">
        <v>183177.31933</v>
      </c>
      <c r="D69" s="64">
        <v>299736.55936000001</v>
      </c>
      <c r="E69" s="184">
        <f t="shared" si="3"/>
        <v>1.6363191712616707</v>
      </c>
      <c r="F69" s="59"/>
      <c r="G69" s="60"/>
    </row>
    <row r="70" spans="1:7" ht="20.100000000000001" customHeight="1" x14ac:dyDescent="0.2">
      <c r="A70" s="186" t="s">
        <v>24</v>
      </c>
      <c r="B70" s="62" t="s">
        <v>105</v>
      </c>
      <c r="C70" s="383" t="s">
        <v>33</v>
      </c>
      <c r="D70" s="64">
        <v>141281.93048000001</v>
      </c>
      <c r="E70" s="184" t="s">
        <v>33</v>
      </c>
      <c r="F70" s="59"/>
      <c r="G70" s="60"/>
    </row>
    <row r="71" spans="1:7" ht="20.100000000000001" customHeight="1" x14ac:dyDescent="0.2">
      <c r="A71" s="186" t="s">
        <v>25</v>
      </c>
      <c r="B71" s="62" t="s">
        <v>65</v>
      </c>
      <c r="C71" s="378">
        <v>660408.52242000005</v>
      </c>
      <c r="D71" s="64">
        <v>638036.01217999996</v>
      </c>
      <c r="E71" s="184">
        <f t="shared" si="3"/>
        <v>0.96612322603285272</v>
      </c>
      <c r="F71" s="59"/>
      <c r="G71" s="60"/>
    </row>
    <row r="72" spans="1:7" ht="20.100000000000001" customHeight="1" x14ac:dyDescent="0.2">
      <c r="A72" s="186" t="s">
        <v>26</v>
      </c>
      <c r="B72" s="62" t="s">
        <v>66</v>
      </c>
      <c r="C72" s="378">
        <v>19740608.817000002</v>
      </c>
      <c r="D72" s="64">
        <v>21230222.191</v>
      </c>
      <c r="E72" s="184">
        <f t="shared" si="3"/>
        <v>1.0754593431139363</v>
      </c>
      <c r="F72" s="59"/>
      <c r="G72" s="60"/>
    </row>
    <row r="73" spans="1:7" ht="20.100000000000001" customHeight="1" x14ac:dyDescent="0.2">
      <c r="A73" s="186" t="s">
        <v>27</v>
      </c>
      <c r="B73" s="62" t="s">
        <v>100</v>
      </c>
      <c r="C73" s="378">
        <v>86552.866479999997</v>
      </c>
      <c r="D73" s="64">
        <v>471858.80940000003</v>
      </c>
      <c r="E73" s="184" t="s">
        <v>33</v>
      </c>
      <c r="F73" s="59"/>
      <c r="G73" s="60"/>
    </row>
    <row r="74" spans="1:7" ht="20.100000000000001" customHeight="1" x14ac:dyDescent="0.2">
      <c r="A74" s="186" t="s">
        <v>28</v>
      </c>
      <c r="B74" s="62" t="s">
        <v>327</v>
      </c>
      <c r="C74" s="378">
        <v>500406.41978</v>
      </c>
      <c r="D74" s="64">
        <v>517745.32812000002</v>
      </c>
      <c r="E74" s="184">
        <f t="shared" si="3"/>
        <v>1.0346496520720556</v>
      </c>
      <c r="F74" s="59"/>
      <c r="G74" s="60"/>
    </row>
    <row r="75" spans="1:7" ht="20.100000000000001" customHeight="1" x14ac:dyDescent="0.2">
      <c r="A75" s="186" t="s">
        <v>29</v>
      </c>
      <c r="B75" s="62" t="s">
        <v>67</v>
      </c>
      <c r="C75" s="378">
        <v>30845.98069</v>
      </c>
      <c r="D75" s="64">
        <v>33088.225960000003</v>
      </c>
      <c r="E75" s="184">
        <f t="shared" si="3"/>
        <v>1.0726916512246576</v>
      </c>
      <c r="F75" s="59"/>
      <c r="G75" s="60"/>
    </row>
    <row r="76" spans="1:7" ht="20.100000000000001" customHeight="1" x14ac:dyDescent="0.2">
      <c r="A76" s="186" t="s">
        <v>30</v>
      </c>
      <c r="B76" s="62" t="s">
        <v>75</v>
      </c>
      <c r="C76" s="378">
        <v>823631.65512999997</v>
      </c>
      <c r="D76" s="64">
        <v>891262.37095000001</v>
      </c>
      <c r="E76" s="184">
        <f t="shared" si="3"/>
        <v>1.0821128175426009</v>
      </c>
      <c r="F76" s="59"/>
      <c r="G76" s="60"/>
    </row>
    <row r="77" spans="1:7" ht="20.100000000000001" customHeight="1" x14ac:dyDescent="0.2">
      <c r="A77" s="186" t="s">
        <v>31</v>
      </c>
      <c r="B77" s="62" t="s">
        <v>76</v>
      </c>
      <c r="C77" s="378">
        <v>495128.65854999999</v>
      </c>
      <c r="D77" s="64">
        <v>481126.21859</v>
      </c>
      <c r="E77" s="184">
        <f t="shared" si="3"/>
        <v>0.97171959304273237</v>
      </c>
      <c r="F77" s="59"/>
      <c r="G77" s="60"/>
    </row>
    <row r="78" spans="1:7" ht="20.100000000000001" customHeight="1" x14ac:dyDescent="0.2">
      <c r="A78" s="186" t="s">
        <v>101</v>
      </c>
      <c r="B78" s="62" t="s">
        <v>68</v>
      </c>
      <c r="C78" s="378">
        <v>1764530.22426</v>
      </c>
      <c r="D78" s="64">
        <v>1789320.1187499999</v>
      </c>
      <c r="E78" s="184">
        <f t="shared" si="3"/>
        <v>1.0140490053098388</v>
      </c>
      <c r="F78" s="59"/>
      <c r="G78" s="60"/>
    </row>
    <row r="79" spans="1:7" ht="20.100000000000001" customHeight="1" x14ac:dyDescent="0.2">
      <c r="A79" s="186" t="s">
        <v>102</v>
      </c>
      <c r="B79" s="62" t="s">
        <v>69</v>
      </c>
      <c r="C79" s="378">
        <v>7495900.9093699995</v>
      </c>
      <c r="D79" s="64">
        <v>8220518.0512600001</v>
      </c>
      <c r="E79" s="184">
        <f t="shared" si="3"/>
        <v>1.096668452618446</v>
      </c>
      <c r="F79" s="59"/>
      <c r="G79" s="60"/>
    </row>
    <row r="80" spans="1:7" ht="20.100000000000001" customHeight="1" thickBot="1" x14ac:dyDescent="0.25">
      <c r="A80" s="186" t="s">
        <v>104</v>
      </c>
      <c r="B80" s="62" t="s">
        <v>70</v>
      </c>
      <c r="C80" s="378">
        <v>21583.954849999998</v>
      </c>
      <c r="D80" s="64">
        <v>37948.321300000003</v>
      </c>
      <c r="E80" s="184">
        <f t="shared" si="3"/>
        <v>1.7581727521080321</v>
      </c>
      <c r="F80" s="59"/>
      <c r="G80" s="60"/>
    </row>
    <row r="81" spans="1:12" ht="20.100000000000001" customHeight="1" thickBot="1" x14ac:dyDescent="0.25">
      <c r="A81" s="66"/>
      <c r="B81" s="65" t="s">
        <v>164</v>
      </c>
      <c r="C81" s="318">
        <f>SUM(C47:C80)</f>
        <v>55251220.870520011</v>
      </c>
      <c r="D81" s="318">
        <f>SUM(D47:D80)</f>
        <v>60874981.133170001</v>
      </c>
      <c r="E81" s="185">
        <f t="shared" si="3"/>
        <v>1.1017852668962582</v>
      </c>
      <c r="F81" s="59"/>
      <c r="G81" s="60"/>
    </row>
    <row r="82" spans="1:12" s="370" customFormat="1" ht="15" x14ac:dyDescent="0.2">
      <c r="A82" s="379"/>
      <c r="B82" s="375"/>
      <c r="C82" s="230"/>
      <c r="D82" s="230"/>
      <c r="E82" s="60"/>
    </row>
    <row r="83" spans="1:12" x14ac:dyDescent="0.2">
      <c r="C83" s="60"/>
      <c r="D83" s="60"/>
    </row>
    <row r="84" spans="1:12" s="354" customFormat="1" x14ac:dyDescent="0.2">
      <c r="A84" s="380"/>
      <c r="B84" s="380"/>
      <c r="C84" s="380"/>
      <c r="D84" s="380"/>
    </row>
    <row r="85" spans="1:12" x14ac:dyDescent="0.2">
      <c r="A85" s="355"/>
      <c r="C85" s="371"/>
      <c r="E85" s="371"/>
      <c r="F85" s="371"/>
      <c r="G85" s="371"/>
      <c r="I85" s="102"/>
      <c r="J85" s="102"/>
      <c r="K85" s="102"/>
      <c r="L85" s="102"/>
    </row>
    <row r="86" spans="1:12" x14ac:dyDescent="0.2">
      <c r="C86" s="102"/>
      <c r="D86" s="354"/>
      <c r="E86" s="102"/>
      <c r="F86" s="339"/>
      <c r="G86" s="339"/>
    </row>
    <row r="87" spans="1:12" x14ac:dyDescent="0.2">
      <c r="C87" s="102"/>
      <c r="D87" s="354"/>
      <c r="E87" s="102"/>
      <c r="F87" s="339"/>
      <c r="G87" s="339"/>
    </row>
    <row r="88" spans="1:12" x14ac:dyDescent="0.2">
      <c r="C88" s="102"/>
      <c r="D88" s="354"/>
      <c r="E88" s="102"/>
      <c r="F88" s="339"/>
      <c r="G88" s="339"/>
    </row>
    <row r="89" spans="1:12" x14ac:dyDescent="0.2">
      <c r="C89" s="102"/>
      <c r="D89" s="354"/>
      <c r="E89" s="102"/>
      <c r="F89" s="339"/>
      <c r="G89" s="339"/>
    </row>
    <row r="90" spans="1:12" x14ac:dyDescent="0.2">
      <c r="C90" s="102"/>
      <c r="D90" s="354"/>
      <c r="E90" s="102"/>
      <c r="F90" s="339"/>
      <c r="G90" s="339"/>
    </row>
    <row r="91" spans="1:12" ht="12" customHeight="1" x14ac:dyDescent="0.2">
      <c r="C91" s="102"/>
      <c r="D91" s="354"/>
      <c r="E91" s="102"/>
      <c r="F91" s="339"/>
      <c r="G91" s="339"/>
    </row>
    <row r="92" spans="1:12" x14ac:dyDescent="0.2">
      <c r="C92" s="102"/>
      <c r="D92" s="102"/>
      <c r="E92" s="102"/>
      <c r="F92" s="339"/>
      <c r="G92" s="339"/>
    </row>
    <row r="93" spans="1:12" x14ac:dyDescent="0.2">
      <c r="C93" s="102"/>
      <c r="D93" s="102"/>
      <c r="E93" s="102"/>
      <c r="F93" s="339"/>
      <c r="G93" s="339"/>
    </row>
    <row r="94" spans="1:12" x14ac:dyDescent="0.2">
      <c r="A94" s="381"/>
      <c r="B94" s="380"/>
      <c r="C94" s="381"/>
      <c r="D94" s="381"/>
    </row>
    <row r="95" spans="1:12" x14ac:dyDescent="0.2">
      <c r="A95" s="355"/>
      <c r="C95" s="371"/>
      <c r="E95" s="371"/>
      <c r="F95" s="371"/>
      <c r="G95" s="371"/>
    </row>
    <row r="96" spans="1:12" x14ac:dyDescent="0.2">
      <c r="C96" s="102"/>
      <c r="D96" s="354"/>
      <c r="E96" s="102"/>
      <c r="F96" s="339"/>
      <c r="G96" s="339"/>
    </row>
    <row r="97" spans="1:7" x14ac:dyDescent="0.2">
      <c r="C97" s="102"/>
      <c r="D97" s="354"/>
      <c r="E97" s="102"/>
      <c r="F97" s="339"/>
      <c r="G97" s="339"/>
    </row>
    <row r="98" spans="1:7" x14ac:dyDescent="0.2">
      <c r="C98" s="102"/>
      <c r="D98" s="354"/>
      <c r="E98" s="102"/>
      <c r="F98" s="339"/>
      <c r="G98" s="339"/>
    </row>
    <row r="99" spans="1:7" x14ac:dyDescent="0.2">
      <c r="C99" s="102"/>
      <c r="D99" s="354"/>
      <c r="E99" s="102"/>
      <c r="F99" s="339"/>
      <c r="G99" s="339"/>
    </row>
    <row r="100" spans="1:7" x14ac:dyDescent="0.2">
      <c r="C100" s="102"/>
      <c r="D100" s="354"/>
      <c r="E100" s="102"/>
      <c r="F100" s="339"/>
      <c r="G100" s="339"/>
    </row>
    <row r="101" spans="1:7" x14ac:dyDescent="0.2">
      <c r="C101" s="102"/>
      <c r="D101" s="102"/>
      <c r="E101" s="102"/>
      <c r="F101" s="339"/>
      <c r="G101" s="339"/>
    </row>
    <row r="102" spans="1:7" x14ac:dyDescent="0.2">
      <c r="C102" s="102"/>
      <c r="D102" s="102"/>
      <c r="E102" s="102"/>
      <c r="F102" s="339"/>
      <c r="G102" s="339"/>
    </row>
    <row r="103" spans="1:7" x14ac:dyDescent="0.2">
      <c r="A103" s="381"/>
      <c r="B103" s="380"/>
      <c r="C103" s="381"/>
      <c r="E103" s="382"/>
      <c r="F103" s="339"/>
      <c r="G103" s="339"/>
    </row>
    <row r="104" spans="1:7" x14ac:dyDescent="0.2">
      <c r="A104" s="355"/>
      <c r="C104" s="371"/>
      <c r="E104" s="371"/>
      <c r="F104" s="371"/>
      <c r="G104" s="371"/>
    </row>
    <row r="105" spans="1:7" x14ac:dyDescent="0.2">
      <c r="C105" s="102"/>
      <c r="D105" s="354"/>
      <c r="E105" s="102"/>
      <c r="F105" s="339"/>
      <c r="G105" s="339"/>
    </row>
    <row r="106" spans="1:7" x14ac:dyDescent="0.2">
      <c r="C106" s="102"/>
      <c r="D106" s="354"/>
      <c r="E106" s="102"/>
      <c r="F106" s="339"/>
      <c r="G106" s="339"/>
    </row>
    <row r="107" spans="1:7" x14ac:dyDescent="0.2">
      <c r="C107" s="102"/>
      <c r="D107" s="354"/>
      <c r="E107" s="102"/>
      <c r="F107" s="339"/>
      <c r="G107" s="339"/>
    </row>
    <row r="108" spans="1:7" x14ac:dyDescent="0.2">
      <c r="C108" s="102"/>
      <c r="D108" s="354"/>
      <c r="E108" s="102"/>
      <c r="F108" s="339"/>
      <c r="G108" s="339"/>
    </row>
    <row r="109" spans="1:7" x14ac:dyDescent="0.2">
      <c r="C109" s="102"/>
      <c r="D109" s="102"/>
      <c r="E109" s="102"/>
      <c r="F109" s="339"/>
      <c r="G109" s="339"/>
    </row>
    <row r="110" spans="1:7" x14ac:dyDescent="0.2">
      <c r="C110" s="102"/>
      <c r="E110" s="102"/>
    </row>
    <row r="115" spans="2:5" x14ac:dyDescent="0.2">
      <c r="B115" s="380"/>
    </row>
    <row r="117" spans="2:5" x14ac:dyDescent="0.2">
      <c r="C117" s="339"/>
      <c r="D117" s="354"/>
      <c r="E117" s="339"/>
    </row>
    <row r="118" spans="2:5" x14ac:dyDescent="0.2">
      <c r="C118" s="339"/>
      <c r="D118" s="354"/>
      <c r="E118" s="339"/>
    </row>
    <row r="119" spans="2:5" x14ac:dyDescent="0.2">
      <c r="C119" s="339"/>
      <c r="D119" s="354"/>
      <c r="E119" s="339"/>
    </row>
    <row r="120" spans="2:5" x14ac:dyDescent="0.2">
      <c r="C120" s="339"/>
      <c r="D120" s="354"/>
      <c r="E120" s="339"/>
    </row>
    <row r="121" spans="2:5" x14ac:dyDescent="0.2">
      <c r="C121" s="339"/>
      <c r="D121" s="354"/>
      <c r="E121" s="339"/>
    </row>
    <row r="122" spans="2:5" x14ac:dyDescent="0.2">
      <c r="C122" s="339"/>
      <c r="D122" s="354"/>
      <c r="E122" s="339"/>
    </row>
    <row r="192" spans="2:4" x14ac:dyDescent="0.2">
      <c r="B192" s="381"/>
      <c r="C192" s="381"/>
      <c r="D192" s="381"/>
    </row>
    <row r="194" spans="3:6" x14ac:dyDescent="0.2">
      <c r="C194" s="339"/>
      <c r="D194" s="354"/>
      <c r="E194" s="339"/>
      <c r="F194" s="339"/>
    </row>
    <row r="195" spans="3:6" x14ac:dyDescent="0.2">
      <c r="C195" s="339"/>
      <c r="D195" s="354"/>
      <c r="E195" s="339"/>
    </row>
    <row r="196" spans="3:6" x14ac:dyDescent="0.2">
      <c r="C196" s="339"/>
      <c r="D196" s="354"/>
      <c r="E196" s="339"/>
    </row>
    <row r="197" spans="3:6" x14ac:dyDescent="0.2">
      <c r="C197" s="339"/>
      <c r="D197" s="354"/>
      <c r="E197" s="339"/>
    </row>
    <row r="198" spans="3:6" x14ac:dyDescent="0.2">
      <c r="C198" s="339"/>
      <c r="D198" s="354"/>
      <c r="E198" s="339"/>
    </row>
    <row r="267" spans="2:5" x14ac:dyDescent="0.2">
      <c r="B267" s="381"/>
    </row>
    <row r="269" spans="2:5" x14ac:dyDescent="0.2">
      <c r="C269" s="339"/>
      <c r="D269" s="354"/>
      <c r="E269" s="339"/>
    </row>
    <row r="270" spans="2:5" x14ac:dyDescent="0.2">
      <c r="C270" s="339"/>
      <c r="D270" s="354"/>
      <c r="E270" s="339"/>
    </row>
    <row r="271" spans="2:5" x14ac:dyDescent="0.2">
      <c r="C271" s="339"/>
      <c r="D271" s="354"/>
      <c r="E271" s="339"/>
    </row>
    <row r="272" spans="2:5" x14ac:dyDescent="0.2">
      <c r="C272" s="339"/>
      <c r="D272" s="354"/>
      <c r="E272" s="339"/>
    </row>
  </sheetData>
  <sortState ref="B46:E74">
    <sortCondition ref="B74"/>
  </sortState>
  <mergeCells count="3">
    <mergeCell ref="A2:E2"/>
    <mergeCell ref="A10:E10"/>
    <mergeCell ref="A43:E43"/>
  </mergeCells>
  <phoneticPr fontId="0" type="noConversion"/>
  <conditionalFormatting sqref="G6:G81">
    <cfRule type="cellIs" dxfId="8" priority="4" operator="notEqual">
      <formula>0</formula>
    </cfRule>
  </conditionalFormatting>
  <conditionalFormatting sqref="C83:D83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Z83"/>
  <sheetViews>
    <sheetView zoomScale="80" zoomScaleNormal="80" zoomScaleSheetLayoutView="80" workbookViewId="0">
      <selection activeCell="B81" sqref="B81"/>
    </sheetView>
  </sheetViews>
  <sheetFormatPr defaultRowHeight="14.25" x14ac:dyDescent="0.2"/>
  <cols>
    <col min="1" max="1" width="4.28515625" style="101" bestFit="1" customWidth="1"/>
    <col min="2" max="2" width="34.140625" style="62" bestFit="1" customWidth="1"/>
    <col min="3" max="4" width="13.5703125" style="62" bestFit="1" customWidth="1"/>
    <col min="5" max="5" width="12.140625" style="62" customWidth="1"/>
    <col min="6" max="6" width="11.7109375" style="62" customWidth="1"/>
    <col min="7" max="7" width="12" style="62" customWidth="1"/>
    <col min="8" max="8" width="11.5703125" style="62" customWidth="1"/>
    <col min="9" max="9" width="11.140625" style="62" customWidth="1"/>
    <col min="10" max="10" width="12.5703125" style="62" customWidth="1"/>
    <col min="11" max="11" width="3.140625" style="62" customWidth="1"/>
    <col min="12" max="16384" width="9.140625" style="62"/>
  </cols>
  <sheetData>
    <row r="1" spans="1:26" ht="20.100000000000001" customHeight="1" x14ac:dyDescent="0.2">
      <c r="C1" s="102"/>
      <c r="D1" s="102"/>
    </row>
    <row r="2" spans="1:26" s="103" customFormat="1" ht="20.100000000000001" customHeight="1" x14ac:dyDescent="0.2">
      <c r="A2" s="597" t="s">
        <v>232</v>
      </c>
      <c r="B2" s="597"/>
      <c r="C2" s="597"/>
      <c r="D2" s="597"/>
      <c r="E2" s="597"/>
      <c r="F2" s="597"/>
      <c r="G2" s="597"/>
      <c r="H2" s="597"/>
      <c r="I2" s="597"/>
      <c r="J2" s="597"/>
    </row>
    <row r="3" spans="1:26" s="103" customFormat="1" ht="20.100000000000001" customHeight="1" thickBot="1" x14ac:dyDescent="0.25">
      <c r="A3" s="181"/>
      <c r="B3" s="181"/>
      <c r="C3" s="181"/>
      <c r="D3" s="181"/>
      <c r="E3" s="181"/>
      <c r="F3" s="104"/>
      <c r="G3" s="104"/>
      <c r="H3" s="104"/>
      <c r="I3" s="104"/>
      <c r="J3" s="104"/>
    </row>
    <row r="4" spans="1:26" s="103" customFormat="1" ht="20.100000000000001" customHeight="1" thickBot="1" x14ac:dyDescent="0.25">
      <c r="A4" s="105" t="s">
        <v>156</v>
      </c>
      <c r="B4" s="105" t="s">
        <v>157</v>
      </c>
      <c r="C4" s="106" t="s">
        <v>234</v>
      </c>
      <c r="D4" s="107"/>
      <c r="E4" s="108" t="s">
        <v>159</v>
      </c>
      <c r="F4" s="106" t="s">
        <v>235</v>
      </c>
      <c r="G4" s="107"/>
      <c r="H4" s="108" t="s">
        <v>159</v>
      </c>
      <c r="I4" s="575" t="s">
        <v>236</v>
      </c>
      <c r="J4" s="576"/>
    </row>
    <row r="5" spans="1:26" s="103" customFormat="1" ht="34.5" customHeight="1" thickBot="1" x14ac:dyDescent="0.25">
      <c r="A5" s="109"/>
      <c r="B5" s="26"/>
      <c r="C5" s="182" t="s">
        <v>97</v>
      </c>
      <c r="D5" s="182" t="s">
        <v>319</v>
      </c>
      <c r="E5" s="183" t="s">
        <v>322</v>
      </c>
      <c r="F5" s="182" t="s">
        <v>97</v>
      </c>
      <c r="G5" s="182" t="s">
        <v>319</v>
      </c>
      <c r="H5" s="183" t="s">
        <v>322</v>
      </c>
      <c r="I5" s="66">
        <v>2016</v>
      </c>
      <c r="J5" s="66">
        <v>2017</v>
      </c>
      <c r="Z5" s="103" t="s">
        <v>230</v>
      </c>
    </row>
    <row r="6" spans="1:26" ht="20.100000000000001" customHeight="1" x14ac:dyDescent="0.2">
      <c r="A6" s="108" t="s">
        <v>0</v>
      </c>
      <c r="B6" s="110" t="s">
        <v>162</v>
      </c>
      <c r="C6" s="58">
        <f>+C41</f>
        <v>97825809.385310009</v>
      </c>
      <c r="D6" s="58">
        <f t="shared" ref="D6" si="0">+D41</f>
        <v>99783186.633849993</v>
      </c>
      <c r="E6" s="184">
        <f t="shared" ref="E6:E8" si="1">+IF(C6=0,"X",D6/C6)</f>
        <v>1.0200088019801645</v>
      </c>
      <c r="F6" s="58">
        <f>+F41</f>
        <v>4191157.9317400008</v>
      </c>
      <c r="G6" s="58">
        <f t="shared" ref="G6" si="2">+G41</f>
        <v>6348159.4785499992</v>
      </c>
      <c r="H6" s="184">
        <f t="shared" ref="H6:H8" si="3">+IF(F6=0,"X",G6/F6)</f>
        <v>1.5146552771192037</v>
      </c>
      <c r="I6" s="161">
        <f t="shared" ref="I6:J6" si="4">+I41</f>
        <v>4.2843069309369444E-2</v>
      </c>
      <c r="J6" s="161">
        <f t="shared" si="4"/>
        <v>6.4249701242695315E-2</v>
      </c>
      <c r="K6" s="59"/>
      <c r="L6" s="60"/>
    </row>
    <row r="7" spans="1:26" ht="20.100000000000001" customHeight="1" thickBot="1" x14ac:dyDescent="0.25">
      <c r="A7" s="112" t="s">
        <v>1</v>
      </c>
      <c r="B7" s="113" t="s">
        <v>161</v>
      </c>
      <c r="C7" s="67">
        <f>+C81</f>
        <v>63120765.050000004</v>
      </c>
      <c r="D7" s="67">
        <f t="shared" ref="D7" si="5">+D81</f>
        <v>72016502.065950021</v>
      </c>
      <c r="E7" s="184">
        <f t="shared" si="1"/>
        <v>1.140932021481416</v>
      </c>
      <c r="F7" s="67">
        <f>+F81</f>
        <v>2763932.1074599996</v>
      </c>
      <c r="G7" s="67">
        <f t="shared" ref="G7" si="6">+G81</f>
        <v>2747520.2666000002</v>
      </c>
      <c r="H7" s="184">
        <f t="shared" si="3"/>
        <v>0.99406214037757912</v>
      </c>
      <c r="I7" s="162">
        <f t="shared" ref="I7:J7" si="7">+I81</f>
        <v>4.3788000751743099E-2</v>
      </c>
      <c r="J7" s="162">
        <f t="shared" si="7"/>
        <v>4.0662658424823438E-2</v>
      </c>
      <c r="K7" s="59"/>
      <c r="L7" s="60"/>
    </row>
    <row r="8" spans="1:26" ht="20.100000000000001" customHeight="1" thickBot="1" x14ac:dyDescent="0.25">
      <c r="A8" s="114"/>
      <c r="B8" s="115" t="s">
        <v>164</v>
      </c>
      <c r="C8" s="61">
        <f>SUM(C6:C7)</f>
        <v>160946574.43531001</v>
      </c>
      <c r="D8" s="61">
        <f>SUM(D6:D7)</f>
        <v>171799688.69980001</v>
      </c>
      <c r="E8" s="185">
        <f t="shared" si="1"/>
        <v>1.067433024297465</v>
      </c>
      <c r="F8" s="61">
        <f>SUM(F6:F7)</f>
        <v>6955090.0392000005</v>
      </c>
      <c r="G8" s="61">
        <f>SUM(G6:G7)</f>
        <v>9095679.7451499999</v>
      </c>
      <c r="H8" s="185">
        <f t="shared" si="3"/>
        <v>1.3077731120496345</v>
      </c>
      <c r="I8" s="160">
        <v>3.0355436026506092E-2</v>
      </c>
      <c r="J8" s="160">
        <v>4.4388425020566835E-2</v>
      </c>
      <c r="K8" s="59"/>
      <c r="L8" s="60"/>
    </row>
    <row r="9" spans="1:26" ht="20.100000000000001" customHeight="1" x14ac:dyDescent="0.2">
      <c r="C9" s="57"/>
      <c r="D9" s="57"/>
      <c r="E9" s="57"/>
      <c r="I9" s="57"/>
      <c r="J9" s="57"/>
      <c r="L9" s="60"/>
    </row>
    <row r="10" spans="1:26" s="103" customFormat="1" ht="20.100000000000001" customHeight="1" x14ac:dyDescent="0.2">
      <c r="A10" s="567" t="s">
        <v>233</v>
      </c>
      <c r="B10" s="567"/>
      <c r="C10" s="567"/>
      <c r="D10" s="567"/>
      <c r="E10" s="567"/>
      <c r="F10" s="567"/>
      <c r="G10" s="567"/>
      <c r="H10" s="567"/>
      <c r="I10" s="567"/>
      <c r="J10" s="567"/>
      <c r="L10" s="60"/>
    </row>
    <row r="11" spans="1:26" s="103" customFormat="1" ht="20.100000000000001" customHeight="1" thickBot="1" x14ac:dyDescent="0.25">
      <c r="A11" s="181"/>
      <c r="B11" s="181"/>
      <c r="C11" s="181"/>
      <c r="D11" s="181"/>
      <c r="E11" s="181"/>
      <c r="F11" s="116"/>
      <c r="G11" s="116"/>
      <c r="H11" s="116"/>
      <c r="I11" s="104"/>
      <c r="J11" s="104"/>
      <c r="L11" s="60"/>
    </row>
    <row r="12" spans="1:26" ht="20.100000000000001" customHeight="1" thickBot="1" x14ac:dyDescent="0.25">
      <c r="A12" s="108" t="s">
        <v>156</v>
      </c>
      <c r="B12" s="108" t="s">
        <v>160</v>
      </c>
      <c r="C12" s="106" t="s">
        <v>234</v>
      </c>
      <c r="D12" s="107"/>
      <c r="E12" s="108" t="s">
        <v>159</v>
      </c>
      <c r="F12" s="106" t="s">
        <v>235</v>
      </c>
      <c r="G12" s="107"/>
      <c r="H12" s="108" t="s">
        <v>159</v>
      </c>
      <c r="I12" s="575" t="s">
        <v>236</v>
      </c>
      <c r="J12" s="576"/>
      <c r="L12" s="60"/>
    </row>
    <row r="13" spans="1:26" s="101" customFormat="1" ht="20.100000000000001" customHeight="1" thickBot="1" x14ac:dyDescent="0.25">
      <c r="A13" s="117"/>
      <c r="B13" s="117"/>
      <c r="C13" s="182" t="s">
        <v>97</v>
      </c>
      <c r="D13" s="182" t="s">
        <v>319</v>
      </c>
      <c r="E13" s="183" t="s">
        <v>322</v>
      </c>
      <c r="F13" s="182" t="s">
        <v>97</v>
      </c>
      <c r="G13" s="182" t="s">
        <v>319</v>
      </c>
      <c r="H13" s="183" t="s">
        <v>322</v>
      </c>
      <c r="I13" s="66">
        <v>2016</v>
      </c>
      <c r="J13" s="66">
        <v>2017</v>
      </c>
      <c r="L13" s="60"/>
    </row>
    <row r="14" spans="1:26" ht="20.100000000000001" customHeight="1" x14ac:dyDescent="0.2">
      <c r="A14" s="25" t="s">
        <v>0</v>
      </c>
      <c r="B14" s="62" t="s">
        <v>41</v>
      </c>
      <c r="C14" s="64">
        <v>3682755.3486700002</v>
      </c>
      <c r="D14" s="64">
        <v>3352348.4195800005</v>
      </c>
      <c r="E14" s="184">
        <f>+IF(C14=0,"X",D14/C14)</f>
        <v>0.91028268298915815</v>
      </c>
      <c r="F14" s="64">
        <v>147243.12235000002</v>
      </c>
      <c r="G14" s="64">
        <v>187871.89014</v>
      </c>
      <c r="H14" s="111">
        <f t="shared" ref="H14:H40" si="8">+IFERROR(IF(G14/F14&gt;0,G14/F14,"X"),"X")</f>
        <v>1.2759298169012236</v>
      </c>
      <c r="I14" s="111">
        <v>3.9981782228128669E-2</v>
      </c>
      <c r="J14" s="111">
        <v>5.3409841938048229E-2</v>
      </c>
      <c r="K14" s="59"/>
      <c r="L14" s="118"/>
    </row>
    <row r="15" spans="1:26" ht="20.100000000000001" customHeight="1" x14ac:dyDescent="0.2">
      <c r="A15" s="186" t="s">
        <v>1</v>
      </c>
      <c r="B15" s="62" t="s">
        <v>77</v>
      </c>
      <c r="C15" s="64">
        <v>2835494.8574800002</v>
      </c>
      <c r="D15" s="64">
        <v>2765043.1978700003</v>
      </c>
      <c r="E15" s="184">
        <f t="shared" ref="E15:E41" si="9">+IF(C15=0,"X",D15/C15)</f>
        <v>0.9751536634164053</v>
      </c>
      <c r="F15" s="64">
        <v>106501.51642999999</v>
      </c>
      <c r="G15" s="64">
        <v>177686.62033000001</v>
      </c>
      <c r="H15" s="111">
        <f t="shared" si="8"/>
        <v>1.6683952143234289</v>
      </c>
      <c r="I15" s="111">
        <v>3.7560116234755393E-2</v>
      </c>
      <c r="J15" s="111">
        <v>6.3453410573743763E-2</v>
      </c>
      <c r="K15" s="59"/>
      <c r="L15" s="60"/>
    </row>
    <row r="16" spans="1:26" ht="20.100000000000001" customHeight="1" x14ac:dyDescent="0.2">
      <c r="A16" s="186" t="s">
        <v>2</v>
      </c>
      <c r="B16" s="62" t="s">
        <v>92</v>
      </c>
      <c r="C16" s="64">
        <v>14953570.29905</v>
      </c>
      <c r="D16" s="64">
        <v>15756433.659769999</v>
      </c>
      <c r="E16" s="184">
        <f t="shared" si="9"/>
        <v>1.0536904127017082</v>
      </c>
      <c r="F16" s="64">
        <v>848381.22588000004</v>
      </c>
      <c r="G16" s="64">
        <v>1417111.21083</v>
      </c>
      <c r="H16" s="111">
        <f t="shared" si="8"/>
        <v>1.6703707809659196</v>
      </c>
      <c r="I16" s="111">
        <v>5.6734359013505806E-2</v>
      </c>
      <c r="J16" s="111">
        <v>9.2289874838847208E-2</v>
      </c>
      <c r="K16" s="59"/>
      <c r="L16" s="60"/>
    </row>
    <row r="17" spans="1:12" ht="20.100000000000001" customHeight="1" x14ac:dyDescent="0.2">
      <c r="A17" s="186" t="s">
        <v>3</v>
      </c>
      <c r="B17" s="62" t="s">
        <v>42</v>
      </c>
      <c r="C17" s="64">
        <v>4245918.2826399999</v>
      </c>
      <c r="D17" s="64">
        <v>4435968.2381999996</v>
      </c>
      <c r="E17" s="184">
        <f t="shared" si="9"/>
        <v>1.0447606248893306</v>
      </c>
      <c r="F17" s="64">
        <v>165335.52432</v>
      </c>
      <c r="G17" s="64">
        <v>376671.84285999998</v>
      </c>
      <c r="H17" s="111">
        <f t="shared" si="8"/>
        <v>2.2782269231563772</v>
      </c>
      <c r="I17" s="111">
        <v>3.8939874324947853E-2</v>
      </c>
      <c r="J17" s="111">
        <v>8.6771888104235612E-2</v>
      </c>
      <c r="K17" s="59"/>
      <c r="L17" s="60"/>
    </row>
    <row r="18" spans="1:12" ht="20.100000000000001" customHeight="1" x14ac:dyDescent="0.2">
      <c r="A18" s="186" t="s">
        <v>4</v>
      </c>
      <c r="B18" s="62" t="s">
        <v>323</v>
      </c>
      <c r="C18" s="64">
        <v>869876.42812000006</v>
      </c>
      <c r="D18" s="64">
        <v>784303.06854999997</v>
      </c>
      <c r="E18" s="184">
        <f t="shared" si="9"/>
        <v>0.90162584385124278</v>
      </c>
      <c r="F18" s="64">
        <v>23909.398420000001</v>
      </c>
      <c r="G18" s="64">
        <v>36433.539959999995</v>
      </c>
      <c r="H18" s="111">
        <f t="shared" si="8"/>
        <v>1.5238166732594853</v>
      </c>
      <c r="I18" s="111">
        <v>2.7485971164517731E-2</v>
      </c>
      <c r="J18" s="111">
        <v>4.4050285997793731E-2</v>
      </c>
      <c r="K18" s="59"/>
      <c r="L18" s="60"/>
    </row>
    <row r="19" spans="1:12" ht="20.100000000000001" customHeight="1" x14ac:dyDescent="0.2">
      <c r="A19" s="186" t="s">
        <v>5</v>
      </c>
      <c r="B19" s="62" t="s">
        <v>43</v>
      </c>
      <c r="C19" s="64">
        <v>216529.04822999999</v>
      </c>
      <c r="D19" s="64">
        <v>280138.23304000002</v>
      </c>
      <c r="E19" s="184">
        <f t="shared" si="9"/>
        <v>1.2937674428903116</v>
      </c>
      <c r="F19" s="64">
        <v>4655.4478500000005</v>
      </c>
      <c r="G19" s="64">
        <v>9025.6170600000023</v>
      </c>
      <c r="H19" s="111">
        <f t="shared" si="8"/>
        <v>1.9387215474876389</v>
      </c>
      <c r="I19" s="111">
        <v>2.1500338583001218E-2</v>
      </c>
      <c r="J19" s="111">
        <v>3.634472170955616E-2</v>
      </c>
      <c r="K19" s="59"/>
      <c r="L19" s="60"/>
    </row>
    <row r="20" spans="1:12" ht="20.100000000000001" customHeight="1" x14ac:dyDescent="0.2">
      <c r="A20" s="186" t="s">
        <v>6</v>
      </c>
      <c r="B20" s="62" t="s">
        <v>44</v>
      </c>
      <c r="C20" s="64">
        <v>1565391.62173</v>
      </c>
      <c r="D20" s="64">
        <v>1795922.7899699998</v>
      </c>
      <c r="E20" s="184">
        <f t="shared" si="9"/>
        <v>1.147267409023965</v>
      </c>
      <c r="F20" s="64">
        <v>69017.911000000022</v>
      </c>
      <c r="G20" s="64">
        <v>111647.20303000002</v>
      </c>
      <c r="H20" s="111">
        <f t="shared" si="8"/>
        <v>1.6176554956871989</v>
      </c>
      <c r="I20" s="111">
        <v>4.4089868657738535E-2</v>
      </c>
      <c r="J20" s="111">
        <v>6.6430681189108956E-2</v>
      </c>
      <c r="K20" s="59"/>
      <c r="L20" s="60"/>
    </row>
    <row r="21" spans="1:12" ht="20.100000000000001" customHeight="1" x14ac:dyDescent="0.2">
      <c r="A21" s="186" t="s">
        <v>7</v>
      </c>
      <c r="B21" s="62" t="s">
        <v>78</v>
      </c>
      <c r="C21" s="64">
        <v>88244.523929999996</v>
      </c>
      <c r="D21" s="64">
        <v>99914.61378</v>
      </c>
      <c r="E21" s="184">
        <f t="shared" si="9"/>
        <v>1.132247184644084</v>
      </c>
      <c r="F21" s="64">
        <v>-1.1962000000001809</v>
      </c>
      <c r="G21" s="64">
        <v>1881.7056700000001</v>
      </c>
      <c r="H21" s="111" t="str">
        <f t="shared" si="8"/>
        <v>X</v>
      </c>
      <c r="I21" s="111" t="s">
        <v>33</v>
      </c>
      <c r="J21" s="111">
        <v>2.0001214853569073E-2</v>
      </c>
      <c r="K21" s="59"/>
      <c r="L21" s="60"/>
    </row>
    <row r="22" spans="1:12" ht="20.100000000000001" customHeight="1" x14ac:dyDescent="0.2">
      <c r="A22" s="186" t="s">
        <v>8</v>
      </c>
      <c r="B22" s="62" t="s">
        <v>71</v>
      </c>
      <c r="C22" s="64">
        <v>2893474.4866300002</v>
      </c>
      <c r="D22" s="64">
        <v>2508655.4184600003</v>
      </c>
      <c r="E22" s="184">
        <f t="shared" si="9"/>
        <v>0.86700450619207126</v>
      </c>
      <c r="F22" s="64">
        <v>44519.274310000008</v>
      </c>
      <c r="G22" s="64">
        <v>127800.62154999998</v>
      </c>
      <c r="H22" s="111">
        <f t="shared" si="8"/>
        <v>2.8706807002308472</v>
      </c>
      <c r="I22" s="111">
        <v>1.5386095338221262E-2</v>
      </c>
      <c r="J22" s="111">
        <v>4.731490126869535E-2</v>
      </c>
      <c r="K22" s="59"/>
      <c r="L22" s="60"/>
    </row>
    <row r="23" spans="1:12" ht="20.100000000000001" customHeight="1" x14ac:dyDescent="0.2">
      <c r="A23" s="186" t="s">
        <v>9</v>
      </c>
      <c r="B23" s="62" t="s">
        <v>45</v>
      </c>
      <c r="C23" s="64">
        <v>2950786.7843700005</v>
      </c>
      <c r="D23" s="64">
        <v>3030807.8562500002</v>
      </c>
      <c r="E23" s="184">
        <f t="shared" si="9"/>
        <v>1.0271185543814494</v>
      </c>
      <c r="F23" s="64">
        <v>132152.99468</v>
      </c>
      <c r="G23" s="64">
        <v>180887.29161000001</v>
      </c>
      <c r="H23" s="111">
        <f t="shared" si="8"/>
        <v>1.3687717939953383</v>
      </c>
      <c r="I23" s="111">
        <v>4.4785680680149501E-2</v>
      </c>
      <c r="J23" s="111">
        <v>6.0481293861548192E-2</v>
      </c>
      <c r="K23" s="59"/>
      <c r="L23" s="60"/>
    </row>
    <row r="24" spans="1:12" ht="20.100000000000001" customHeight="1" x14ac:dyDescent="0.2">
      <c r="A24" s="186" t="s">
        <v>10</v>
      </c>
      <c r="B24" s="62" t="s">
        <v>46</v>
      </c>
      <c r="C24" s="64">
        <v>4160562.5727200001</v>
      </c>
      <c r="D24" s="64">
        <v>4538746.2298100004</v>
      </c>
      <c r="E24" s="184">
        <f t="shared" si="9"/>
        <v>1.0908972405726276</v>
      </c>
      <c r="F24" s="64">
        <v>232120.56805999999</v>
      </c>
      <c r="G24" s="64">
        <v>313810.37768999994</v>
      </c>
      <c r="H24" s="111">
        <f t="shared" si="8"/>
        <v>1.3519283547888106</v>
      </c>
      <c r="I24" s="111">
        <v>5.5790668690327942E-2</v>
      </c>
      <c r="J24" s="111">
        <v>7.2146048568533447E-2</v>
      </c>
      <c r="K24" s="59"/>
      <c r="L24" s="60"/>
    </row>
    <row r="25" spans="1:12" ht="20.100000000000001" customHeight="1" x14ac:dyDescent="0.2">
      <c r="A25" s="186" t="s">
        <v>11</v>
      </c>
      <c r="B25" s="62" t="s">
        <v>47</v>
      </c>
      <c r="C25" s="64">
        <v>33281.384140000002</v>
      </c>
      <c r="D25" s="64">
        <v>32555.11707</v>
      </c>
      <c r="E25" s="184">
        <f t="shared" si="9"/>
        <v>0.97817797880806523</v>
      </c>
      <c r="F25" s="64">
        <v>1348.4531099999999</v>
      </c>
      <c r="G25" s="64">
        <v>1593.18281</v>
      </c>
      <c r="H25" s="111">
        <f t="shared" si="8"/>
        <v>1.1814892176710543</v>
      </c>
      <c r="I25" s="111">
        <v>4.0516737655130468E-2</v>
      </c>
      <c r="J25" s="111">
        <v>4.8398161528000798E-2</v>
      </c>
      <c r="K25" s="59"/>
      <c r="L25" s="60"/>
    </row>
    <row r="26" spans="1:12" ht="20.100000000000001" customHeight="1" x14ac:dyDescent="0.2">
      <c r="A26" s="186" t="s">
        <v>12</v>
      </c>
      <c r="B26" s="62" t="s">
        <v>36</v>
      </c>
      <c r="C26" s="64">
        <v>26973.76197</v>
      </c>
      <c r="D26" s="64">
        <v>29526.387299999999</v>
      </c>
      <c r="E26" s="184">
        <f t="shared" si="9"/>
        <v>1.0946336418642313</v>
      </c>
      <c r="F26" s="64">
        <v>668.19137999999998</v>
      </c>
      <c r="G26" s="64">
        <v>850.23132999999996</v>
      </c>
      <c r="H26" s="111">
        <f t="shared" si="8"/>
        <v>1.2724368428697779</v>
      </c>
      <c r="I26" s="111">
        <v>2.4771901699998579E-2</v>
      </c>
      <c r="J26" s="111">
        <v>3.0096604734155954E-2</v>
      </c>
      <c r="K26" s="59"/>
      <c r="L26" s="60"/>
    </row>
    <row r="27" spans="1:12" ht="20.100000000000001" customHeight="1" x14ac:dyDescent="0.2">
      <c r="A27" s="186" t="s">
        <v>13</v>
      </c>
      <c r="B27" s="62" t="s">
        <v>48</v>
      </c>
      <c r="C27" s="64">
        <v>7027984.6114499997</v>
      </c>
      <c r="D27" s="64">
        <v>6590717.1029400006</v>
      </c>
      <c r="E27" s="184">
        <f t="shared" si="9"/>
        <v>0.93778194849806551</v>
      </c>
      <c r="F27" s="64">
        <v>420158.85427999997</v>
      </c>
      <c r="G27" s="64">
        <v>442204.43644000002</v>
      </c>
      <c r="H27" s="111">
        <f t="shared" si="8"/>
        <v>1.052469636032729</v>
      </c>
      <c r="I27" s="111">
        <v>5.9783690134363236E-2</v>
      </c>
      <c r="J27" s="111">
        <v>6.4940762447679018E-2</v>
      </c>
      <c r="K27" s="59"/>
      <c r="L27" s="60"/>
    </row>
    <row r="28" spans="1:12" ht="20.100000000000001" customHeight="1" x14ac:dyDescent="0.2">
      <c r="A28" s="186" t="s">
        <v>14</v>
      </c>
      <c r="B28" s="62" t="s">
        <v>49</v>
      </c>
      <c r="C28" s="64">
        <v>7714849.06733</v>
      </c>
      <c r="D28" s="64">
        <v>8497759.2172299996</v>
      </c>
      <c r="E28" s="184">
        <f>+IF(C28=0,"X",D28/C28)</f>
        <v>1.1014809418910581</v>
      </c>
      <c r="F28" s="64">
        <v>402136.04212</v>
      </c>
      <c r="G28" s="64">
        <v>653692.08594999998</v>
      </c>
      <c r="H28" s="111">
        <f t="shared" si="8"/>
        <v>1.6255496087936681</v>
      </c>
      <c r="I28" s="111">
        <v>5.212493965992436E-2</v>
      </c>
      <c r="J28" s="111">
        <v>8.0639965448686082E-2</v>
      </c>
      <c r="K28" s="59"/>
      <c r="L28" s="60"/>
    </row>
    <row r="29" spans="1:12" ht="20.100000000000001" customHeight="1" x14ac:dyDescent="0.2">
      <c r="A29" s="186" t="s">
        <v>15</v>
      </c>
      <c r="B29" s="62" t="s">
        <v>50</v>
      </c>
      <c r="C29" s="64">
        <v>7745015.1875300007</v>
      </c>
      <c r="D29" s="64">
        <v>7848309.7786400001</v>
      </c>
      <c r="E29" s="184">
        <f t="shared" si="9"/>
        <v>1.0133369126604568</v>
      </c>
      <c r="F29" s="64">
        <v>338710.03021999996</v>
      </c>
      <c r="G29" s="64">
        <v>455905.23341000004</v>
      </c>
      <c r="H29" s="111">
        <f t="shared" si="8"/>
        <v>1.3460045252095991</v>
      </c>
      <c r="I29" s="111">
        <v>4.3732648938551603E-2</v>
      </c>
      <c r="J29" s="111">
        <v>5.8474409325669108E-2</v>
      </c>
      <c r="K29" s="59"/>
      <c r="L29" s="60"/>
    </row>
    <row r="30" spans="1:12" ht="20.100000000000001" customHeight="1" x14ac:dyDescent="0.2">
      <c r="A30" s="186" t="s">
        <v>16</v>
      </c>
      <c r="B30" s="62" t="s">
        <v>93</v>
      </c>
      <c r="C30" s="64">
        <v>2655818.4576300001</v>
      </c>
      <c r="D30" s="64">
        <v>2493300.7116999999</v>
      </c>
      <c r="E30" s="184">
        <f t="shared" si="9"/>
        <v>0.93880690697698221</v>
      </c>
      <c r="F30" s="64">
        <v>142367.69567000004</v>
      </c>
      <c r="G30" s="64">
        <v>188927.43127</v>
      </c>
      <c r="H30" s="111">
        <f t="shared" si="8"/>
        <v>1.3270386261495914</v>
      </c>
      <c r="I30" s="111">
        <v>5.3605959120054524E-2</v>
      </c>
      <c r="J30" s="111">
        <v>7.3382427190778379E-2</v>
      </c>
      <c r="K30" s="59"/>
      <c r="L30" s="60"/>
    </row>
    <row r="31" spans="1:12" ht="20.100000000000001" customHeight="1" x14ac:dyDescent="0.2">
      <c r="A31" s="186" t="s">
        <v>17</v>
      </c>
      <c r="B31" s="62" t="s">
        <v>94</v>
      </c>
      <c r="C31" s="64">
        <v>32225.856069999998</v>
      </c>
      <c r="D31" s="64">
        <v>36665.555339999999</v>
      </c>
      <c r="E31" s="184">
        <f t="shared" si="9"/>
        <v>1.1377682336927288</v>
      </c>
      <c r="F31" s="64">
        <v>234.62736999999993</v>
      </c>
      <c r="G31" s="64">
        <v>1196.82773</v>
      </c>
      <c r="H31" s="111">
        <f t="shared" si="8"/>
        <v>5.1009723631134776</v>
      </c>
      <c r="I31" s="111">
        <v>7.280717989007016E-3</v>
      </c>
      <c r="J31" s="111">
        <v>3.4745339237636036E-2</v>
      </c>
      <c r="K31" s="59"/>
      <c r="L31" s="60"/>
    </row>
    <row r="32" spans="1:12" ht="20.100000000000001" customHeight="1" x14ac:dyDescent="0.2">
      <c r="A32" s="186" t="s">
        <v>18</v>
      </c>
      <c r="B32" s="62" t="s">
        <v>51</v>
      </c>
      <c r="C32" s="64">
        <v>131277.68693999999</v>
      </c>
      <c r="D32" s="64">
        <v>143656.24762000001</v>
      </c>
      <c r="E32" s="184">
        <f t="shared" si="9"/>
        <v>1.0942929523557008</v>
      </c>
      <c r="F32" s="64">
        <v>4751.9255400000011</v>
      </c>
      <c r="G32" s="64">
        <v>5139.1707800000004</v>
      </c>
      <c r="H32" s="111">
        <f t="shared" si="8"/>
        <v>1.0814922786016548</v>
      </c>
      <c r="I32" s="111">
        <v>3.6197511174704447E-2</v>
      </c>
      <c r="J32" s="111">
        <v>3.7384768731620201E-2</v>
      </c>
      <c r="K32" s="59"/>
      <c r="L32" s="60"/>
    </row>
    <row r="33" spans="1:12" ht="20.100000000000001" customHeight="1" x14ac:dyDescent="0.2">
      <c r="A33" s="186" t="s">
        <v>19</v>
      </c>
      <c r="B33" s="62" t="s">
        <v>95</v>
      </c>
      <c r="C33" s="64">
        <v>693287.70715999999</v>
      </c>
      <c r="D33" s="64">
        <v>782589.50788000005</v>
      </c>
      <c r="E33" s="184">
        <f t="shared" si="9"/>
        <v>1.1288091506566849</v>
      </c>
      <c r="F33" s="64">
        <v>26693.943169999999</v>
      </c>
      <c r="G33" s="64">
        <v>33657.29722</v>
      </c>
      <c r="H33" s="111">
        <f t="shared" si="8"/>
        <v>1.2608589523718539</v>
      </c>
      <c r="I33" s="111">
        <v>3.8503413365498278E-2</v>
      </c>
      <c r="J33" s="111">
        <v>4.5609887973082908E-2</v>
      </c>
      <c r="K33" s="59"/>
      <c r="L33" s="60"/>
    </row>
    <row r="34" spans="1:12" ht="20.100000000000001" customHeight="1" x14ac:dyDescent="0.2">
      <c r="A34" s="186" t="s">
        <v>20</v>
      </c>
      <c r="B34" s="62" t="s">
        <v>79</v>
      </c>
      <c r="C34" s="64">
        <v>27263686.535150003</v>
      </c>
      <c r="D34" s="64">
        <v>27735484.925329998</v>
      </c>
      <c r="E34" s="184">
        <f t="shared" si="9"/>
        <v>1.0173050108088546</v>
      </c>
      <c r="F34" s="64">
        <v>836904.55482000008</v>
      </c>
      <c r="G34" s="64">
        <v>1218499.0165500001</v>
      </c>
      <c r="H34" s="111">
        <f t="shared" si="8"/>
        <v>1.4559593558575776</v>
      </c>
      <c r="I34" s="111">
        <v>3.0696676098480365E-2</v>
      </c>
      <c r="J34" s="111">
        <v>4.4309722644660571E-2</v>
      </c>
      <c r="K34" s="59"/>
      <c r="L34" s="60"/>
    </row>
    <row r="35" spans="1:12" ht="20.100000000000001" customHeight="1" x14ac:dyDescent="0.2">
      <c r="A35" s="186" t="s">
        <v>22</v>
      </c>
      <c r="B35" s="62" t="s">
        <v>72</v>
      </c>
      <c r="C35" s="64">
        <v>247343.30226999999</v>
      </c>
      <c r="D35" s="64">
        <v>267891.97048999998</v>
      </c>
      <c r="E35" s="184">
        <f t="shared" si="9"/>
        <v>1.0830775203185776</v>
      </c>
      <c r="F35" s="64">
        <v>10070.586960000001</v>
      </c>
      <c r="G35" s="64">
        <v>11926.023229999999</v>
      </c>
      <c r="H35" s="111">
        <f t="shared" si="8"/>
        <v>1.1842431108901321</v>
      </c>
      <c r="I35" s="111">
        <v>4.0715017821695232E-2</v>
      </c>
      <c r="J35" s="111">
        <v>4.6293504581372949E-2</v>
      </c>
      <c r="K35" s="59"/>
      <c r="L35" s="60"/>
    </row>
    <row r="36" spans="1:12" ht="20.100000000000001" customHeight="1" x14ac:dyDescent="0.2">
      <c r="A36" s="186" t="s">
        <v>23</v>
      </c>
      <c r="B36" s="62" t="s">
        <v>324</v>
      </c>
      <c r="C36" s="64">
        <v>122809.50427</v>
      </c>
      <c r="D36" s="64">
        <v>114838.56916999999</v>
      </c>
      <c r="E36" s="184">
        <f t="shared" si="9"/>
        <v>0.9350951284480743</v>
      </c>
      <c r="F36" s="64">
        <v>98.47947000000002</v>
      </c>
      <c r="G36" s="64">
        <v>3723.9901300000001</v>
      </c>
      <c r="H36" s="111">
        <f t="shared" si="8"/>
        <v>37.814888016761252</v>
      </c>
      <c r="I36" s="111">
        <v>8.0188801823912793E-4</v>
      </c>
      <c r="J36" s="111">
        <v>3.1340377189636351E-2</v>
      </c>
      <c r="K36" s="59"/>
      <c r="L36" s="60"/>
    </row>
    <row r="37" spans="1:12" s="120" customFormat="1" ht="20.100000000000001" customHeight="1" x14ac:dyDescent="0.2">
      <c r="A37" s="186" t="s">
        <v>24</v>
      </c>
      <c r="B37" s="62" t="s">
        <v>80</v>
      </c>
      <c r="C37" s="64">
        <v>35448.712630000002</v>
      </c>
      <c r="D37" s="64">
        <v>38270.543740000001</v>
      </c>
      <c r="E37" s="184">
        <f t="shared" si="9"/>
        <v>1.079603204196812</v>
      </c>
      <c r="F37" s="64">
        <v>1336.36248</v>
      </c>
      <c r="G37" s="64">
        <v>1307.54611</v>
      </c>
      <c r="H37" s="111">
        <f t="shared" si="8"/>
        <v>0.97843671127312704</v>
      </c>
      <c r="I37" s="111">
        <v>3.7698477063142923E-2</v>
      </c>
      <c r="J37" s="111">
        <v>3.5473665210006243E-2</v>
      </c>
      <c r="K37" s="59"/>
      <c r="L37" s="119"/>
    </row>
    <row r="38" spans="1:12" s="120" customFormat="1" ht="20.100000000000001" customHeight="1" x14ac:dyDescent="0.2">
      <c r="A38" s="186" t="s">
        <v>25</v>
      </c>
      <c r="B38" s="62" t="s">
        <v>52</v>
      </c>
      <c r="C38" s="64">
        <v>595977.73745000002</v>
      </c>
      <c r="D38" s="64">
        <v>854343.71805000002</v>
      </c>
      <c r="E38" s="184">
        <f t="shared" si="9"/>
        <v>1.4335161606966498</v>
      </c>
      <c r="F38" s="64">
        <v>14667.876059999999</v>
      </c>
      <c r="G38" s="64">
        <v>38892.570110000001</v>
      </c>
      <c r="H38" s="111">
        <f t="shared" si="8"/>
        <v>2.6515475008724612</v>
      </c>
      <c r="I38" s="111">
        <v>2.4611449620180772E-2</v>
      </c>
      <c r="J38" s="111">
        <v>5.3633034197362456E-2</v>
      </c>
      <c r="K38" s="59"/>
      <c r="L38" s="119"/>
    </row>
    <row r="39" spans="1:12" s="120" customFormat="1" ht="20.100000000000001" customHeight="1" x14ac:dyDescent="0.2">
      <c r="A39" s="186" t="s">
        <v>26</v>
      </c>
      <c r="B39" s="62" t="s">
        <v>96</v>
      </c>
      <c r="C39" s="64">
        <v>2591477.7157799997</v>
      </c>
      <c r="D39" s="64">
        <v>2838634.64659</v>
      </c>
      <c r="E39" s="184">
        <f t="shared" si="9"/>
        <v>1.0953729716852338</v>
      </c>
      <c r="F39" s="64">
        <v>140593.90820000001</v>
      </c>
      <c r="G39" s="64">
        <v>222738.21020000003</v>
      </c>
      <c r="H39" s="111">
        <f t="shared" si="8"/>
        <v>1.5842664383662111</v>
      </c>
      <c r="I39" s="111">
        <v>5.4252408710249375E-2</v>
      </c>
      <c r="J39" s="111">
        <v>8.2038158821002682E-2</v>
      </c>
      <c r="K39" s="59"/>
    </row>
    <row r="40" spans="1:12" s="120" customFormat="1" ht="20.100000000000001" customHeight="1" thickBot="1" x14ac:dyDescent="0.25">
      <c r="A40" s="186" t="s">
        <v>27</v>
      </c>
      <c r="B40" s="62" t="s">
        <v>81</v>
      </c>
      <c r="C40" s="64">
        <v>2445747.9039699999</v>
      </c>
      <c r="D40" s="64">
        <v>2130360.9094799999</v>
      </c>
      <c r="E40" s="184">
        <f t="shared" si="9"/>
        <v>0.8710468098621057</v>
      </c>
      <c r="F40" s="64">
        <v>76580.613790000003</v>
      </c>
      <c r="G40" s="64">
        <v>127078.30454999999</v>
      </c>
      <c r="H40" s="111">
        <f t="shared" si="8"/>
        <v>1.6594056675815523</v>
      </c>
      <c r="I40" s="111">
        <v>3.1311736449080634E-2</v>
      </c>
      <c r="J40" s="111">
        <v>5.5539896331352173E-2</v>
      </c>
      <c r="K40" s="59"/>
    </row>
    <row r="41" spans="1:12" s="120" customFormat="1" ht="20.100000000000001" customHeight="1" thickBot="1" x14ac:dyDescent="0.25">
      <c r="A41" s="121"/>
      <c r="B41" s="115" t="s">
        <v>164</v>
      </c>
      <c r="C41" s="69">
        <f>SUM(C14:C40)</f>
        <v>97825809.385310009</v>
      </c>
      <c r="D41" s="69">
        <f>SUM(D14:D40)</f>
        <v>99783186.633849993</v>
      </c>
      <c r="E41" s="185">
        <f t="shared" si="9"/>
        <v>1.0200088019801645</v>
      </c>
      <c r="F41" s="69">
        <f>SUM(F14:F40)</f>
        <v>4191157.9317400008</v>
      </c>
      <c r="G41" s="69">
        <f>SUM(G14:G40)</f>
        <v>6348159.4785499992</v>
      </c>
      <c r="H41" s="122">
        <f t="shared" ref="H41" si="10">+IF(F41=0,"X",G41/F41)</f>
        <v>1.5146552771192037</v>
      </c>
      <c r="I41" s="122">
        <v>4.2843069309369444E-2</v>
      </c>
      <c r="J41" s="122">
        <v>6.4249701242695315E-2</v>
      </c>
      <c r="K41" s="59"/>
      <c r="L41" s="119"/>
    </row>
    <row r="42" spans="1:12" ht="20.100000000000001" customHeight="1" x14ac:dyDescent="0.2">
      <c r="C42" s="123"/>
      <c r="D42" s="123"/>
      <c r="E42" s="123"/>
      <c r="F42" s="123"/>
      <c r="G42" s="123"/>
      <c r="H42" s="123"/>
      <c r="I42" s="123"/>
      <c r="J42" s="123"/>
      <c r="L42" s="60"/>
    </row>
    <row r="43" spans="1:12" s="103" customFormat="1" ht="20.100000000000001" customHeight="1" x14ac:dyDescent="0.2">
      <c r="A43" s="567" t="s">
        <v>231</v>
      </c>
      <c r="B43" s="567"/>
      <c r="C43" s="567"/>
      <c r="D43" s="567"/>
      <c r="E43" s="567"/>
      <c r="F43" s="567"/>
      <c r="G43" s="567"/>
      <c r="H43" s="567"/>
      <c r="I43" s="567"/>
      <c r="J43" s="567"/>
      <c r="L43" s="60"/>
    </row>
    <row r="44" spans="1:12" s="103" customFormat="1" ht="20.100000000000001" customHeight="1" thickBot="1" x14ac:dyDescent="0.25">
      <c r="A44" s="181"/>
      <c r="B44" s="181"/>
      <c r="C44" s="181"/>
      <c r="D44" s="181"/>
      <c r="E44" s="181"/>
      <c r="F44" s="116"/>
      <c r="G44" s="116"/>
      <c r="H44" s="116"/>
      <c r="I44" s="104"/>
      <c r="J44" s="104"/>
      <c r="L44" s="60"/>
    </row>
    <row r="45" spans="1:12" ht="20.100000000000001" customHeight="1" thickBot="1" x14ac:dyDescent="0.25">
      <c r="A45" s="108" t="s">
        <v>156</v>
      </c>
      <c r="B45" s="124" t="s">
        <v>160</v>
      </c>
      <c r="C45" s="106" t="s">
        <v>234</v>
      </c>
      <c r="D45" s="107"/>
      <c r="E45" s="108" t="s">
        <v>159</v>
      </c>
      <c r="F45" s="106" t="s">
        <v>235</v>
      </c>
      <c r="G45" s="107"/>
      <c r="H45" s="108" t="s">
        <v>159</v>
      </c>
      <c r="I45" s="575" t="s">
        <v>236</v>
      </c>
      <c r="J45" s="576"/>
      <c r="L45" s="60"/>
    </row>
    <row r="46" spans="1:12" s="101" customFormat="1" ht="20.100000000000001" customHeight="1" thickBot="1" x14ac:dyDescent="0.25">
      <c r="A46" s="117"/>
      <c r="B46" s="117"/>
      <c r="C46" s="182" t="s">
        <v>97</v>
      </c>
      <c r="D46" s="182" t="s">
        <v>319</v>
      </c>
      <c r="E46" s="183" t="s">
        <v>322</v>
      </c>
      <c r="F46" s="182" t="s">
        <v>97</v>
      </c>
      <c r="G46" s="182" t="s">
        <v>319</v>
      </c>
      <c r="H46" s="183" t="s">
        <v>322</v>
      </c>
      <c r="I46" s="66">
        <v>2016</v>
      </c>
      <c r="J46" s="66">
        <v>2017</v>
      </c>
      <c r="L46" s="60"/>
    </row>
    <row r="47" spans="1:12" ht="20.100000000000001" customHeight="1" x14ac:dyDescent="0.2">
      <c r="A47" s="25" t="s">
        <v>0</v>
      </c>
      <c r="B47" s="62" t="s">
        <v>53</v>
      </c>
      <c r="C47" s="64">
        <v>2509488.2004900002</v>
      </c>
      <c r="D47" s="64">
        <v>2587042.4681500001</v>
      </c>
      <c r="E47" s="184">
        <f t="shared" ref="E47:E81" si="11">+IF(C47=0,"X",D47/C47)</f>
        <v>1.0309044161454342</v>
      </c>
      <c r="F47" s="64">
        <v>90424.133190000008</v>
      </c>
      <c r="G47" s="64">
        <v>106796.20464</v>
      </c>
      <c r="H47" s="184">
        <f t="shared" ref="H47:H81" si="12">+IF(F47=0,"X",G47/F47)</f>
        <v>1.1810586496372473</v>
      </c>
      <c r="I47" s="111">
        <v>3.6032898330561537E-2</v>
      </c>
      <c r="J47" s="111">
        <v>4.1909373879427024E-2</v>
      </c>
      <c r="K47" s="59"/>
      <c r="L47" s="118"/>
    </row>
    <row r="48" spans="1:12" ht="20.100000000000001" customHeight="1" x14ac:dyDescent="0.2">
      <c r="A48" s="186" t="s">
        <v>1</v>
      </c>
      <c r="B48" s="62" t="s">
        <v>54</v>
      </c>
      <c r="C48" s="64">
        <v>628485.75688999996</v>
      </c>
      <c r="D48" s="64">
        <v>643804.25965000002</v>
      </c>
      <c r="E48" s="184">
        <f t="shared" si="11"/>
        <v>1.0243736673298727</v>
      </c>
      <c r="F48" s="64">
        <v>4005.7886600000011</v>
      </c>
      <c r="G48" s="64">
        <v>15936.452799999997</v>
      </c>
      <c r="H48" s="184">
        <f t="shared" si="12"/>
        <v>3.9783558626380437</v>
      </c>
      <c r="I48" s="111">
        <v>6.3737143063070396E-3</v>
      </c>
      <c r="J48" s="111">
        <v>2.5051603946935421E-2</v>
      </c>
      <c r="K48" s="59"/>
      <c r="L48" s="60"/>
    </row>
    <row r="49" spans="1:12" ht="20.100000000000001" customHeight="1" x14ac:dyDescent="0.2">
      <c r="A49" s="186" t="s">
        <v>2</v>
      </c>
      <c r="B49" s="62" t="s">
        <v>82</v>
      </c>
      <c r="C49" s="64">
        <v>1769604.3523599999</v>
      </c>
      <c r="D49" s="64">
        <v>2125222.6659599999</v>
      </c>
      <c r="E49" s="184">
        <f t="shared" si="11"/>
        <v>1.2009592218315559</v>
      </c>
      <c r="F49" s="64">
        <v>32887.611510000002</v>
      </c>
      <c r="G49" s="64">
        <v>54230.649820000006</v>
      </c>
      <c r="H49" s="184">
        <f t="shared" si="12"/>
        <v>1.6489689378479284</v>
      </c>
      <c r="I49" s="111">
        <v>1.858472571348508E-2</v>
      </c>
      <c r="J49" s="111">
        <v>2.7847526765587619E-2</v>
      </c>
      <c r="K49" s="59"/>
      <c r="L49" s="60"/>
    </row>
    <row r="50" spans="1:12" ht="20.100000000000001" customHeight="1" x14ac:dyDescent="0.2">
      <c r="A50" s="186" t="s">
        <v>3</v>
      </c>
      <c r="B50" s="62" t="s">
        <v>325</v>
      </c>
      <c r="C50" s="64">
        <v>380347.38095999998</v>
      </c>
      <c r="D50" s="64">
        <v>451458.11985999998</v>
      </c>
      <c r="E50" s="184">
        <f t="shared" si="11"/>
        <v>1.1869626096031367</v>
      </c>
      <c r="F50" s="64">
        <v>7998.2271599999995</v>
      </c>
      <c r="G50" s="64">
        <v>9418.2120800000012</v>
      </c>
      <c r="H50" s="184">
        <f t="shared" si="12"/>
        <v>1.1775374581884221</v>
      </c>
      <c r="I50" s="111">
        <v>2.1028742566367636E-2</v>
      </c>
      <c r="J50" s="111">
        <v>2.2645226728400952E-2</v>
      </c>
      <c r="K50" s="59"/>
      <c r="L50" s="60"/>
    </row>
    <row r="51" spans="1:12" ht="20.100000000000001" customHeight="1" x14ac:dyDescent="0.2">
      <c r="A51" s="186" t="s">
        <v>4</v>
      </c>
      <c r="B51" s="62" t="s">
        <v>55</v>
      </c>
      <c r="C51" s="64">
        <v>1552257.3759000001</v>
      </c>
      <c r="D51" s="64">
        <v>1680307.02352</v>
      </c>
      <c r="E51" s="184">
        <f t="shared" si="11"/>
        <v>1.0824925361013387</v>
      </c>
      <c r="F51" s="64">
        <v>58725.606480000002</v>
      </c>
      <c r="G51" s="64">
        <v>41819.965360000009</v>
      </c>
      <c r="H51" s="184">
        <f t="shared" si="12"/>
        <v>0.7121248781695001</v>
      </c>
      <c r="I51" s="111">
        <v>3.7832390035158217E-2</v>
      </c>
      <c r="J51" s="111">
        <v>2.5874173066747577E-2</v>
      </c>
      <c r="K51" s="59"/>
      <c r="L51" s="60"/>
    </row>
    <row r="52" spans="1:12" ht="20.100000000000001" customHeight="1" x14ac:dyDescent="0.2">
      <c r="A52" s="186" t="s">
        <v>5</v>
      </c>
      <c r="B52" s="62" t="s">
        <v>73</v>
      </c>
      <c r="C52" s="64">
        <v>333280.42258999997</v>
      </c>
      <c r="D52" s="64">
        <v>384183.66080000001</v>
      </c>
      <c r="E52" s="184">
        <f t="shared" si="11"/>
        <v>1.1527339584318188</v>
      </c>
      <c r="F52" s="64">
        <v>7880.72156</v>
      </c>
      <c r="G52" s="64">
        <v>5455.0968699999994</v>
      </c>
      <c r="H52" s="184">
        <f t="shared" si="12"/>
        <v>0.69220779194741644</v>
      </c>
      <c r="I52" s="111">
        <v>2.3645918049302366E-2</v>
      </c>
      <c r="J52" s="111">
        <v>1.5206606145982394E-2</v>
      </c>
      <c r="K52" s="59"/>
      <c r="L52" s="60"/>
    </row>
    <row r="53" spans="1:12" ht="20.100000000000001" customHeight="1" x14ac:dyDescent="0.2">
      <c r="A53" s="186" t="s">
        <v>6</v>
      </c>
      <c r="B53" s="62" t="s">
        <v>56</v>
      </c>
      <c r="C53" s="64">
        <v>23338.501830000001</v>
      </c>
      <c r="D53" s="64">
        <v>22606.386119999999</v>
      </c>
      <c r="E53" s="184">
        <f t="shared" si="11"/>
        <v>0.96863056097890055</v>
      </c>
      <c r="F53" s="64">
        <v>386.89938000000001</v>
      </c>
      <c r="G53" s="64">
        <v>527.02587999999992</v>
      </c>
      <c r="H53" s="184">
        <f t="shared" si="12"/>
        <v>1.3621781456460331</v>
      </c>
      <c r="I53" s="111">
        <v>1.6577729916779322E-2</v>
      </c>
      <c r="J53" s="111">
        <v>2.2941654817987205E-2</v>
      </c>
      <c r="K53" s="59"/>
      <c r="L53" s="60"/>
    </row>
    <row r="54" spans="1:12" ht="20.100000000000001" customHeight="1" x14ac:dyDescent="0.2">
      <c r="A54" s="186" t="s">
        <v>7</v>
      </c>
      <c r="B54" s="62" t="s">
        <v>74</v>
      </c>
      <c r="C54" s="64">
        <v>95494.920100000003</v>
      </c>
      <c r="D54" s="64">
        <v>98869.942349999998</v>
      </c>
      <c r="E54" s="184">
        <f t="shared" si="11"/>
        <v>1.035342427078485</v>
      </c>
      <c r="F54" s="64">
        <v>2193.7059100000001</v>
      </c>
      <c r="G54" s="64">
        <v>1945.4739200000001</v>
      </c>
      <c r="H54" s="184">
        <f t="shared" si="12"/>
        <v>0.886843542305085</v>
      </c>
      <c r="I54" s="111">
        <v>2.2971964453217027E-2</v>
      </c>
      <c r="J54" s="111">
        <v>2.0018782155138453E-2</v>
      </c>
      <c r="K54" s="59"/>
      <c r="L54" s="60"/>
    </row>
    <row r="55" spans="1:12" ht="20.100000000000001" customHeight="1" x14ac:dyDescent="0.2">
      <c r="A55" s="186" t="s">
        <v>8</v>
      </c>
      <c r="B55" s="62" t="s">
        <v>57</v>
      </c>
      <c r="C55" s="64">
        <v>24984.086469999998</v>
      </c>
      <c r="D55" s="64">
        <v>25690.82531</v>
      </c>
      <c r="E55" s="184">
        <f t="shared" si="11"/>
        <v>1.0282875597972585</v>
      </c>
      <c r="F55" s="64">
        <v>419.2797599999999</v>
      </c>
      <c r="G55" s="64">
        <v>569.61358999999993</v>
      </c>
      <c r="H55" s="184">
        <f t="shared" si="12"/>
        <v>1.3585525568894623</v>
      </c>
      <c r="I55" s="111">
        <v>1.6781872753420708E-2</v>
      </c>
      <c r="J55" s="111">
        <v>2.2481088569938502E-2</v>
      </c>
      <c r="K55" s="59"/>
      <c r="L55" s="60"/>
    </row>
    <row r="56" spans="1:12" ht="20.100000000000001" customHeight="1" x14ac:dyDescent="0.2">
      <c r="A56" s="186" t="s">
        <v>9</v>
      </c>
      <c r="B56" s="62" t="s">
        <v>83</v>
      </c>
      <c r="C56" s="64">
        <v>5372928.9402599996</v>
      </c>
      <c r="D56" s="64">
        <v>6359939.0972699998</v>
      </c>
      <c r="E56" s="184">
        <f t="shared" si="11"/>
        <v>1.1837005789550306</v>
      </c>
      <c r="F56" s="64">
        <v>124232.64733000001</v>
      </c>
      <c r="G56" s="64">
        <v>106648.75635000001</v>
      </c>
      <c r="H56" s="184">
        <f t="shared" si="12"/>
        <v>0.85845998328207729</v>
      </c>
      <c r="I56" s="111">
        <v>2.3121959867942774E-2</v>
      </c>
      <c r="J56" s="111">
        <v>1.8179486210679597E-2</v>
      </c>
      <c r="K56" s="59"/>
      <c r="L56" s="60"/>
    </row>
    <row r="57" spans="1:12" ht="20.100000000000001" customHeight="1" x14ac:dyDescent="0.2">
      <c r="A57" s="186" t="s">
        <v>10</v>
      </c>
      <c r="B57" s="62" t="s">
        <v>58</v>
      </c>
      <c r="C57" s="64">
        <v>231031.04678999999</v>
      </c>
      <c r="D57" s="64">
        <v>187619.20378000001</v>
      </c>
      <c r="E57" s="184">
        <f t="shared" si="11"/>
        <v>0.81209519840223032</v>
      </c>
      <c r="F57" s="64">
        <v>5373.6466599999994</v>
      </c>
      <c r="G57" s="64">
        <v>3235.2525500000002</v>
      </c>
      <c r="H57" s="184">
        <f t="shared" si="12"/>
        <v>0.60205904010815636</v>
      </c>
      <c r="I57" s="111">
        <v>2.3259413549229495E-2</v>
      </c>
      <c r="J57" s="111">
        <v>1.5455634127031546E-2</v>
      </c>
      <c r="K57" s="59"/>
      <c r="L57" s="60"/>
    </row>
    <row r="58" spans="1:12" ht="20.100000000000001" customHeight="1" x14ac:dyDescent="0.2">
      <c r="A58" s="186" t="s">
        <v>11</v>
      </c>
      <c r="B58" s="62" t="s">
        <v>59</v>
      </c>
      <c r="C58" s="64">
        <v>1257266.0355</v>
      </c>
      <c r="D58" s="64">
        <v>1321325.9303600001</v>
      </c>
      <c r="E58" s="184">
        <f t="shared" si="11"/>
        <v>1.0509517421541767</v>
      </c>
      <c r="F58" s="64">
        <v>-8971.8622200000027</v>
      </c>
      <c r="G58" s="64">
        <v>15315.937670000001</v>
      </c>
      <c r="H58" s="184">
        <f t="shared" si="12"/>
        <v>-1.707107988780505</v>
      </c>
      <c r="I58" s="111" t="s">
        <v>33</v>
      </c>
      <c r="J58" s="111">
        <v>1.1879303024890875E-2</v>
      </c>
      <c r="K58" s="59"/>
      <c r="L58" s="60"/>
    </row>
    <row r="59" spans="1:12" ht="20.100000000000001" customHeight="1" x14ac:dyDescent="0.2">
      <c r="A59" s="186" t="s">
        <v>12</v>
      </c>
      <c r="B59" s="62" t="s">
        <v>84</v>
      </c>
      <c r="C59" s="64">
        <v>2435002.3543699998</v>
      </c>
      <c r="D59" s="64">
        <v>2637747.19197</v>
      </c>
      <c r="E59" s="184">
        <f t="shared" si="11"/>
        <v>1.0832626864759052</v>
      </c>
      <c r="F59" s="64">
        <v>74053.084619999994</v>
      </c>
      <c r="G59" s="64">
        <v>71628.345730000001</v>
      </c>
      <c r="H59" s="184">
        <f t="shared" si="12"/>
        <v>0.96725674693441288</v>
      </c>
      <c r="I59" s="111">
        <v>3.0411914997576873E-2</v>
      </c>
      <c r="J59" s="111">
        <v>2.8240442417142401E-2</v>
      </c>
      <c r="K59" s="59"/>
      <c r="L59" s="60"/>
    </row>
    <row r="60" spans="1:12" ht="20.100000000000001" customHeight="1" x14ac:dyDescent="0.2">
      <c r="A60" s="186" t="s">
        <v>13</v>
      </c>
      <c r="B60" s="62" t="s">
        <v>60</v>
      </c>
      <c r="C60" s="64">
        <v>653683.83045999997</v>
      </c>
      <c r="D60" s="64">
        <v>703505.06345000002</v>
      </c>
      <c r="E60" s="184">
        <f t="shared" si="11"/>
        <v>1.0762161012227283</v>
      </c>
      <c r="F60" s="64">
        <v>20007.669969999999</v>
      </c>
      <c r="G60" s="64">
        <v>20219.147849999998</v>
      </c>
      <c r="H60" s="184">
        <f t="shared" si="12"/>
        <v>1.0105698404820298</v>
      </c>
      <c r="I60" s="111">
        <v>3.0607564448887348E-2</v>
      </c>
      <c r="J60" s="111">
        <v>2.9795628214654105E-2</v>
      </c>
      <c r="K60" s="59"/>
      <c r="L60" s="60"/>
    </row>
    <row r="61" spans="1:12" ht="20.100000000000001" customHeight="1" x14ac:dyDescent="0.2">
      <c r="A61" s="186" t="s">
        <v>14</v>
      </c>
      <c r="B61" s="62" t="s">
        <v>85</v>
      </c>
      <c r="C61" s="64">
        <v>221001.33528999999</v>
      </c>
      <c r="D61" s="64">
        <v>239392.3867</v>
      </c>
      <c r="E61" s="184">
        <f t="shared" si="11"/>
        <v>1.0832169243949006</v>
      </c>
      <c r="F61" s="64">
        <v>7562.5450600000004</v>
      </c>
      <c r="G61" s="64">
        <v>10152.914870000001</v>
      </c>
      <c r="H61" s="184">
        <f t="shared" si="12"/>
        <v>1.3425261984488592</v>
      </c>
      <c r="I61" s="111">
        <v>3.4219454149796692E-2</v>
      </c>
      <c r="J61" s="111">
        <v>4.4105357588783659E-2</v>
      </c>
      <c r="K61" s="59"/>
      <c r="L61" s="60"/>
    </row>
    <row r="62" spans="1:12" ht="20.100000000000001" customHeight="1" x14ac:dyDescent="0.2">
      <c r="A62" s="186" t="s">
        <v>15</v>
      </c>
      <c r="B62" s="62" t="s">
        <v>61</v>
      </c>
      <c r="C62" s="64">
        <v>1445847.5500399999</v>
      </c>
      <c r="D62" s="64">
        <v>1477715.40597</v>
      </c>
      <c r="E62" s="184">
        <f t="shared" si="11"/>
        <v>1.0220409516405229</v>
      </c>
      <c r="F62" s="64">
        <v>62012.275730000001</v>
      </c>
      <c r="G62" s="64">
        <v>45132.673300000002</v>
      </c>
      <c r="H62" s="184">
        <f t="shared" si="12"/>
        <v>0.72780224187395748</v>
      </c>
      <c r="I62" s="111">
        <v>4.2889913067449201E-2</v>
      </c>
      <c r="J62" s="111">
        <v>3.0875116410419883E-2</v>
      </c>
      <c r="K62" s="59"/>
      <c r="L62" s="60"/>
    </row>
    <row r="63" spans="1:12" ht="20.100000000000001" customHeight="1" x14ac:dyDescent="0.2">
      <c r="A63" s="186" t="s">
        <v>16</v>
      </c>
      <c r="B63" s="62" t="s">
        <v>62</v>
      </c>
      <c r="C63" s="64">
        <v>239953.47297</v>
      </c>
      <c r="D63" s="64">
        <v>238002.30804</v>
      </c>
      <c r="E63" s="184">
        <f t="shared" si="11"/>
        <v>0.9918685697445857</v>
      </c>
      <c r="F63" s="64">
        <v>4923.7002000000002</v>
      </c>
      <c r="G63" s="64">
        <v>6087.0714199999993</v>
      </c>
      <c r="H63" s="184">
        <f t="shared" si="12"/>
        <v>1.236279865293179</v>
      </c>
      <c r="I63" s="111">
        <v>2.051939544386416E-2</v>
      </c>
      <c r="J63" s="111">
        <v>2.5471274380809896E-2</v>
      </c>
      <c r="K63" s="59"/>
      <c r="L63" s="60"/>
    </row>
    <row r="64" spans="1:12" ht="20.100000000000001" customHeight="1" x14ac:dyDescent="0.2">
      <c r="A64" s="186" t="s">
        <v>17</v>
      </c>
      <c r="B64" s="62" t="s">
        <v>63</v>
      </c>
      <c r="C64" s="64">
        <v>572625.95981999999</v>
      </c>
      <c r="D64" s="64">
        <v>654024.47655000002</v>
      </c>
      <c r="E64" s="184">
        <f t="shared" si="11"/>
        <v>1.1421495399118597</v>
      </c>
      <c r="F64" s="64">
        <v>15475.622650000001</v>
      </c>
      <c r="G64" s="64">
        <v>14441.325650000001</v>
      </c>
      <c r="H64" s="184">
        <f t="shared" si="12"/>
        <v>0.93316604938024894</v>
      </c>
      <c r="I64" s="111">
        <v>2.7025709164259039E-2</v>
      </c>
      <c r="J64" s="111">
        <v>2.3545951188401974E-2</v>
      </c>
      <c r="K64" s="59"/>
      <c r="L64" s="60"/>
    </row>
    <row r="65" spans="1:12" ht="20.100000000000001" customHeight="1" x14ac:dyDescent="0.2">
      <c r="A65" s="186" t="s">
        <v>18</v>
      </c>
      <c r="B65" s="62" t="s">
        <v>98</v>
      </c>
      <c r="C65" s="64">
        <v>14564.880870000001</v>
      </c>
      <c r="D65" s="64">
        <v>19628.633819999999</v>
      </c>
      <c r="E65" s="184">
        <f t="shared" si="11"/>
        <v>1.3476686829914317</v>
      </c>
      <c r="F65" s="64">
        <v>227.33428000000001</v>
      </c>
      <c r="G65" s="64">
        <v>246.73314999999999</v>
      </c>
      <c r="H65" s="184">
        <f t="shared" si="12"/>
        <v>1.0853319173861504</v>
      </c>
      <c r="I65" s="111">
        <v>1.5608385817164599E-2</v>
      </c>
      <c r="J65" s="111">
        <v>1.4431575825819269E-2</v>
      </c>
      <c r="K65" s="59"/>
      <c r="L65" s="60"/>
    </row>
    <row r="66" spans="1:12" ht="20.100000000000001" customHeight="1" x14ac:dyDescent="0.2">
      <c r="A66" s="186" t="s">
        <v>19</v>
      </c>
      <c r="B66" s="62" t="s">
        <v>326</v>
      </c>
      <c r="C66" s="216" t="s">
        <v>33</v>
      </c>
      <c r="D66" s="64">
        <v>63950.377359999999</v>
      </c>
      <c r="E66" s="184" t="s">
        <v>33</v>
      </c>
      <c r="F66" s="184" t="s">
        <v>33</v>
      </c>
      <c r="G66" s="64">
        <v>1491.8721399999999</v>
      </c>
      <c r="H66" s="184" t="s">
        <v>33</v>
      </c>
      <c r="I66" s="184" t="s">
        <v>33</v>
      </c>
      <c r="J66" s="111">
        <v>2.3328590097314163E-2</v>
      </c>
      <c r="K66" s="59"/>
      <c r="L66" s="60"/>
    </row>
    <row r="67" spans="1:12" ht="20.100000000000001" customHeight="1" x14ac:dyDescent="0.2">
      <c r="A67" s="186" t="s">
        <v>20</v>
      </c>
      <c r="B67" s="62" t="s">
        <v>64</v>
      </c>
      <c r="C67" s="64">
        <v>21567.12947</v>
      </c>
      <c r="D67" s="64">
        <v>25270.44528</v>
      </c>
      <c r="E67" s="184">
        <f t="shared" si="11"/>
        <v>1.1717111132082427</v>
      </c>
      <c r="F67" s="64">
        <v>355.94720999999998</v>
      </c>
      <c r="G67" s="64">
        <v>431.28409999999997</v>
      </c>
      <c r="H67" s="184">
        <f t="shared" si="12"/>
        <v>1.2116518626455872</v>
      </c>
      <c r="I67" s="111">
        <v>1.6504153252991993E-2</v>
      </c>
      <c r="J67" s="111">
        <v>1.8416158492493249E-2</v>
      </c>
      <c r="K67" s="59"/>
      <c r="L67" s="60"/>
    </row>
    <row r="68" spans="1:12" ht="20.100000000000001" customHeight="1" x14ac:dyDescent="0.2">
      <c r="A68" s="186" t="s">
        <v>22</v>
      </c>
      <c r="B68" s="62" t="s">
        <v>99</v>
      </c>
      <c r="C68" s="64">
        <v>147727.19475</v>
      </c>
      <c r="D68" s="64">
        <v>245030.62119000001</v>
      </c>
      <c r="E68" s="184">
        <f t="shared" si="11"/>
        <v>1.6586696958854965</v>
      </c>
      <c r="F68" s="64">
        <v>1365.8031299999998</v>
      </c>
      <c r="G68" s="64">
        <v>3264.9236799999999</v>
      </c>
      <c r="H68" s="184">
        <f t="shared" si="12"/>
        <v>2.3904789850642678</v>
      </c>
      <c r="I68" s="111">
        <v>9.245441452478402E-3</v>
      </c>
      <c r="J68" s="111">
        <v>1.662563313825316E-2</v>
      </c>
      <c r="K68" s="59"/>
      <c r="L68" s="60"/>
    </row>
    <row r="69" spans="1:12" ht="20.100000000000001" customHeight="1" x14ac:dyDescent="0.2">
      <c r="A69" s="186" t="s">
        <v>23</v>
      </c>
      <c r="B69" s="62" t="s">
        <v>86</v>
      </c>
      <c r="C69" s="64">
        <v>89322.491399999999</v>
      </c>
      <c r="D69" s="64">
        <v>160366.62073</v>
      </c>
      <c r="E69" s="384">
        <f t="shared" si="11"/>
        <v>1.7953666340524845</v>
      </c>
      <c r="F69" s="64">
        <v>2742.9672500000006</v>
      </c>
      <c r="G69" s="64">
        <v>4486.52862</v>
      </c>
      <c r="H69" s="184">
        <f t="shared" si="12"/>
        <v>1.6356478991865466</v>
      </c>
      <c r="I69" s="111">
        <v>3.0708584221151726E-2</v>
      </c>
      <c r="J69" s="111">
        <v>3.5936918368023194E-2</v>
      </c>
      <c r="K69" s="59"/>
      <c r="L69" s="60"/>
    </row>
    <row r="70" spans="1:12" ht="20.100000000000001" customHeight="1" x14ac:dyDescent="0.2">
      <c r="A70" s="186" t="s">
        <v>24</v>
      </c>
      <c r="B70" s="62" t="s">
        <v>105</v>
      </c>
      <c r="C70" s="216" t="s">
        <v>33</v>
      </c>
      <c r="D70" s="64">
        <v>31301.322939999998</v>
      </c>
      <c r="E70" s="184" t="s">
        <v>33</v>
      </c>
      <c r="F70" s="184" t="s">
        <v>33</v>
      </c>
      <c r="G70" s="64">
        <v>330.68122999999997</v>
      </c>
      <c r="H70" s="184" t="s">
        <v>33</v>
      </c>
      <c r="I70" s="184" t="s">
        <v>33</v>
      </c>
      <c r="J70" s="111">
        <v>1.0564449005362072E-2</v>
      </c>
      <c r="K70" s="59"/>
      <c r="L70" s="60"/>
    </row>
    <row r="71" spans="1:12" ht="20.100000000000001" customHeight="1" x14ac:dyDescent="0.2">
      <c r="A71" s="186" t="s">
        <v>25</v>
      </c>
      <c r="B71" s="62" t="s">
        <v>65</v>
      </c>
      <c r="C71" s="64">
        <v>747206.90480000002</v>
      </c>
      <c r="D71" s="64">
        <v>761229.45444</v>
      </c>
      <c r="E71" s="184">
        <f t="shared" si="11"/>
        <v>1.0187666221362788</v>
      </c>
      <c r="F71" s="64">
        <v>5784.7763300000006</v>
      </c>
      <c r="G71" s="64">
        <v>-9406.1803600000003</v>
      </c>
      <c r="H71" s="184" t="s">
        <v>33</v>
      </c>
      <c r="I71" s="111">
        <v>7.7418668013358007E-3</v>
      </c>
      <c r="J71" s="111" t="s">
        <v>33</v>
      </c>
      <c r="K71" s="59"/>
      <c r="L71" s="60"/>
    </row>
    <row r="72" spans="1:12" ht="20.100000000000001" customHeight="1" x14ac:dyDescent="0.2">
      <c r="A72" s="186" t="s">
        <v>26</v>
      </c>
      <c r="B72" s="62" t="s">
        <v>66</v>
      </c>
      <c r="C72" s="64">
        <v>31465734.923810001</v>
      </c>
      <c r="D72" s="64">
        <v>36434470.51715</v>
      </c>
      <c r="E72" s="184">
        <f t="shared" si="11"/>
        <v>1.1579094086113391</v>
      </c>
      <c r="F72" s="64">
        <v>1897565.9674099996</v>
      </c>
      <c r="G72" s="64">
        <v>1910217.88105</v>
      </c>
      <c r="H72" s="184">
        <f t="shared" si="12"/>
        <v>1.0066674433760368</v>
      </c>
      <c r="I72" s="111">
        <v>6.03057888844706E-2</v>
      </c>
      <c r="J72" s="111">
        <v>5.6265452177783351E-2</v>
      </c>
      <c r="K72" s="59"/>
      <c r="L72" s="60"/>
    </row>
    <row r="73" spans="1:12" ht="20.100000000000001" customHeight="1" x14ac:dyDescent="0.2">
      <c r="A73" s="186" t="s">
        <v>27</v>
      </c>
      <c r="B73" s="62" t="s">
        <v>100</v>
      </c>
      <c r="C73" s="64">
        <v>388427.23849999998</v>
      </c>
      <c r="D73" s="64">
        <v>384098.70360000001</v>
      </c>
      <c r="E73" s="184">
        <f t="shared" si="11"/>
        <v>0.98885625293242674</v>
      </c>
      <c r="F73" s="64">
        <v>2706.6400100000001</v>
      </c>
      <c r="G73" s="64">
        <v>10095.39208</v>
      </c>
      <c r="H73" s="184">
        <f t="shared" si="12"/>
        <v>3.7298613937211398</v>
      </c>
      <c r="I73" s="111">
        <v>6.9682034155284919E-3</v>
      </c>
      <c r="J73" s="111">
        <v>2.6136059722621448E-2</v>
      </c>
      <c r="K73" s="59"/>
      <c r="L73" s="60"/>
    </row>
    <row r="74" spans="1:12" ht="20.100000000000001" customHeight="1" x14ac:dyDescent="0.2">
      <c r="A74" s="186" t="s">
        <v>28</v>
      </c>
      <c r="B74" s="62" t="s">
        <v>327</v>
      </c>
      <c r="C74" s="64">
        <v>662216.14113</v>
      </c>
      <c r="D74" s="64">
        <v>666769.79344000004</v>
      </c>
      <c r="E74" s="184">
        <f t="shared" si="11"/>
        <v>1.0068763837472003</v>
      </c>
      <c r="F74" s="64">
        <v>5225.8148600000004</v>
      </c>
      <c r="G74" s="64">
        <v>10940.41071</v>
      </c>
      <c r="H74" s="184">
        <f t="shared" si="12"/>
        <v>2.0935320142589204</v>
      </c>
      <c r="I74" s="111">
        <v>7.8914036300636141E-3</v>
      </c>
      <c r="J74" s="111">
        <v>1.6464298718917327E-2</v>
      </c>
      <c r="K74" s="59"/>
      <c r="L74" s="60"/>
    </row>
    <row r="75" spans="1:12" ht="20.100000000000001" customHeight="1" x14ac:dyDescent="0.2">
      <c r="A75" s="186" t="s">
        <v>29</v>
      </c>
      <c r="B75" s="62" t="s">
        <v>67</v>
      </c>
      <c r="C75" s="64">
        <v>44384.564290000002</v>
      </c>
      <c r="D75" s="64">
        <v>49705.548150000002</v>
      </c>
      <c r="E75" s="184">
        <f t="shared" si="11"/>
        <v>1.1198836565170212</v>
      </c>
      <c r="F75" s="64">
        <v>960.67617000000018</v>
      </c>
      <c r="G75" s="64">
        <v>986.18262000000004</v>
      </c>
      <c r="H75" s="184">
        <f t="shared" si="12"/>
        <v>1.0265505180585461</v>
      </c>
      <c r="I75" s="111">
        <v>2.1644375367146362E-2</v>
      </c>
      <c r="J75" s="111">
        <v>2.0962513369911753E-2</v>
      </c>
      <c r="K75" s="59"/>
      <c r="L75" s="60"/>
    </row>
    <row r="76" spans="1:12" ht="20.100000000000001" customHeight="1" x14ac:dyDescent="0.2">
      <c r="A76" s="186" t="s">
        <v>30</v>
      </c>
      <c r="B76" s="62" t="s">
        <v>75</v>
      </c>
      <c r="C76" s="64">
        <v>722856.9939</v>
      </c>
      <c r="D76" s="64">
        <v>768082.69255000004</v>
      </c>
      <c r="E76" s="184">
        <f t="shared" si="11"/>
        <v>1.0625652086535067</v>
      </c>
      <c r="F76" s="64">
        <v>14750.80422</v>
      </c>
      <c r="G76" s="64">
        <v>15845.696399999999</v>
      </c>
      <c r="H76" s="184">
        <f t="shared" si="12"/>
        <v>1.0742259312556992</v>
      </c>
      <c r="I76" s="111">
        <v>2.0406255102292922E-2</v>
      </c>
      <c r="J76" s="111">
        <v>2.1255985797426016E-2</v>
      </c>
      <c r="K76" s="59"/>
      <c r="L76" s="60"/>
    </row>
    <row r="77" spans="1:12" ht="20.100000000000001" customHeight="1" x14ac:dyDescent="0.2">
      <c r="A77" s="186" t="s">
        <v>31</v>
      </c>
      <c r="B77" s="62" t="s">
        <v>76</v>
      </c>
      <c r="C77" s="64">
        <v>216910.27067999999</v>
      </c>
      <c r="D77" s="64">
        <v>253473.00734000001</v>
      </c>
      <c r="E77" s="184">
        <f t="shared" si="11"/>
        <v>1.1685615740802782</v>
      </c>
      <c r="F77" s="64">
        <v>3467.9081099999994</v>
      </c>
      <c r="G77" s="64">
        <v>4040.3317399999996</v>
      </c>
      <c r="H77" s="184">
        <f t="shared" si="12"/>
        <v>1.1650630904404213</v>
      </c>
      <c r="I77" s="111">
        <v>1.5987754287191319E-2</v>
      </c>
      <c r="J77" s="111">
        <v>1.7178891890065068E-2</v>
      </c>
      <c r="K77" s="59"/>
      <c r="L77" s="60"/>
    </row>
    <row r="78" spans="1:12" ht="20.100000000000001" customHeight="1" x14ac:dyDescent="0.2">
      <c r="A78" s="186" t="s">
        <v>101</v>
      </c>
      <c r="B78" s="62" t="s">
        <v>68</v>
      </c>
      <c r="C78" s="64">
        <v>1680712.4373600001</v>
      </c>
      <c r="D78" s="64">
        <v>1855987.2380900001</v>
      </c>
      <c r="E78" s="184">
        <f t="shared" si="11"/>
        <v>1.1042860139747137</v>
      </c>
      <c r="F78" s="64">
        <v>60021.481180000002</v>
      </c>
      <c r="G78" s="64">
        <v>52466.97509</v>
      </c>
      <c r="H78" s="184">
        <f t="shared" si="12"/>
        <v>0.87413662672961046</v>
      </c>
      <c r="I78" s="111">
        <v>3.5711927778840913E-2</v>
      </c>
      <c r="J78" s="111">
        <v>2.9670020021320721E-2</v>
      </c>
      <c r="K78" s="59"/>
      <c r="L78" s="60"/>
    </row>
    <row r="79" spans="1:12" ht="20.100000000000001" customHeight="1" x14ac:dyDescent="0.2">
      <c r="A79" s="186" t="s">
        <v>102</v>
      </c>
      <c r="B79" s="62" t="s">
        <v>69</v>
      </c>
      <c r="C79" s="64">
        <v>7158001.9877699995</v>
      </c>
      <c r="D79" s="64">
        <v>8441406.9182099998</v>
      </c>
      <c r="E79" s="184">
        <f t="shared" si="11"/>
        <v>1.1792965317183199</v>
      </c>
      <c r="F79" s="64">
        <v>258803.61079000004</v>
      </c>
      <c r="G79" s="64">
        <v>212168.05769000002</v>
      </c>
      <c r="H79" s="184">
        <f t="shared" si="12"/>
        <v>0.81980331357184455</v>
      </c>
      <c r="I79" s="111">
        <v>3.6155845057347855E-2</v>
      </c>
      <c r="J79" s="111">
        <v>2.7202063740846726E-2</v>
      </c>
      <c r="K79" s="59"/>
      <c r="L79" s="60"/>
    </row>
    <row r="80" spans="1:12" ht="20.100000000000001" customHeight="1" thickBot="1" x14ac:dyDescent="0.25">
      <c r="A80" s="186" t="s">
        <v>104</v>
      </c>
      <c r="B80" s="62" t="s">
        <v>70</v>
      </c>
      <c r="C80" s="64">
        <v>14510.368179999999</v>
      </c>
      <c r="D80" s="64">
        <v>17273.755850000001</v>
      </c>
      <c r="E80" s="184">
        <f t="shared" si="11"/>
        <v>1.1904422848352565</v>
      </c>
      <c r="F80" s="64">
        <v>361.0729</v>
      </c>
      <c r="G80" s="64">
        <v>353.37630999999999</v>
      </c>
      <c r="H80" s="184">
        <f t="shared" si="12"/>
        <v>0.97868411060481131</v>
      </c>
      <c r="I80" s="111">
        <v>2.4883786236222161E-2</v>
      </c>
      <c r="J80" s="111">
        <v>2.2236026367532396E-2</v>
      </c>
      <c r="K80" s="59"/>
      <c r="L80" s="60"/>
    </row>
    <row r="81" spans="1:12" ht="20.100000000000001" customHeight="1" thickBot="1" x14ac:dyDescent="0.25">
      <c r="A81" s="66"/>
      <c r="B81" s="65" t="s">
        <v>164</v>
      </c>
      <c r="C81" s="69">
        <f>SUM(C47:C80)</f>
        <v>63120765.050000004</v>
      </c>
      <c r="D81" s="69">
        <f>SUM(D47:D80)</f>
        <v>72016502.065950021</v>
      </c>
      <c r="E81" s="185">
        <f t="shared" si="11"/>
        <v>1.140932021481416</v>
      </c>
      <c r="F81" s="69">
        <f>SUM(F47:F80)</f>
        <v>2763932.1074599996</v>
      </c>
      <c r="G81" s="69">
        <f>SUM(G47:G80)</f>
        <v>2747520.2666000002</v>
      </c>
      <c r="H81" s="185">
        <f t="shared" si="12"/>
        <v>0.99406214037757912</v>
      </c>
      <c r="I81" s="185">
        <v>4.3788000751743099E-2</v>
      </c>
      <c r="J81" s="122">
        <v>4.0662658424823438E-2</v>
      </c>
      <c r="K81" s="59"/>
      <c r="L81" s="119"/>
    </row>
    <row r="82" spans="1:12" x14ac:dyDescent="0.2">
      <c r="C82" s="187"/>
      <c r="D82" s="187"/>
      <c r="E82" s="123"/>
      <c r="F82" s="187"/>
      <c r="G82" s="187"/>
      <c r="H82" s="123"/>
      <c r="I82" s="123"/>
      <c r="J82" s="123"/>
    </row>
    <row r="83" spans="1:12" x14ac:dyDescent="0.2">
      <c r="F83" s="102"/>
    </row>
  </sheetData>
  <sortState ref="B47:J75">
    <sortCondition ref="B75"/>
  </sortState>
  <mergeCells count="6">
    <mergeCell ref="A2:J2"/>
    <mergeCell ref="A43:J43"/>
    <mergeCell ref="I45:J45"/>
    <mergeCell ref="I4:J4"/>
    <mergeCell ref="I12:J12"/>
    <mergeCell ref="A10:J10"/>
  </mergeCells>
  <phoneticPr fontId="0" type="noConversion"/>
  <conditionalFormatting sqref="L6:L38 L41:L81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2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2:L2164"/>
  <sheetViews>
    <sheetView zoomScale="80" zoomScaleNormal="80" zoomScaleSheetLayoutView="80" workbookViewId="0">
      <selection activeCell="A2" sqref="A2:H2"/>
    </sheetView>
  </sheetViews>
  <sheetFormatPr defaultRowHeight="14.25" x14ac:dyDescent="0.2"/>
  <cols>
    <col min="1" max="1" width="3.85546875" style="62" bestFit="1" customWidth="1"/>
    <col min="2" max="2" width="35.7109375" style="62" bestFit="1" customWidth="1"/>
    <col min="3" max="3" width="11.5703125" style="62" customWidth="1"/>
    <col min="4" max="4" width="11.85546875" style="62" customWidth="1"/>
    <col min="5" max="5" width="11.5703125" style="62" customWidth="1"/>
    <col min="6" max="6" width="11.7109375" style="62" customWidth="1"/>
    <col min="7" max="7" width="11.85546875" style="62" customWidth="1"/>
    <col min="8" max="8" width="10.85546875" style="62" customWidth="1"/>
    <col min="9" max="12" width="2.140625" style="62" customWidth="1"/>
    <col min="13" max="16384" width="9.140625" style="62"/>
  </cols>
  <sheetData>
    <row r="2" spans="1:12" s="103" customFormat="1" ht="20.100000000000001" customHeight="1" x14ac:dyDescent="0.2">
      <c r="A2" s="567" t="s">
        <v>237</v>
      </c>
      <c r="B2" s="567"/>
      <c r="C2" s="567"/>
      <c r="D2" s="567"/>
      <c r="E2" s="567"/>
      <c r="F2" s="567"/>
      <c r="G2" s="567"/>
      <c r="H2" s="567"/>
    </row>
    <row r="3" spans="1:12" s="103" customFormat="1" ht="20.100000000000001" customHeight="1" thickBot="1" x14ac:dyDescent="0.25">
      <c r="A3" s="214"/>
      <c r="B3" s="214"/>
      <c r="C3" s="214"/>
      <c r="D3" s="214"/>
      <c r="E3" s="214"/>
      <c r="F3" s="214"/>
      <c r="G3" s="214"/>
      <c r="H3" s="214"/>
    </row>
    <row r="4" spans="1:12" ht="20.100000000000001" customHeight="1" thickBot="1" x14ac:dyDescent="0.25">
      <c r="A4" s="108" t="s">
        <v>156</v>
      </c>
      <c r="B4" s="234" t="s">
        <v>157</v>
      </c>
      <c r="C4" s="385" t="s">
        <v>240</v>
      </c>
      <c r="D4" s="386"/>
      <c r="E4" s="220" t="s">
        <v>159</v>
      </c>
      <c r="F4" s="385" t="s">
        <v>241</v>
      </c>
      <c r="G4" s="386"/>
      <c r="H4" s="108" t="s">
        <v>159</v>
      </c>
    </row>
    <row r="5" spans="1:12" ht="20.100000000000001" customHeight="1" thickBot="1" x14ac:dyDescent="0.25">
      <c r="A5" s="117"/>
      <c r="B5" s="387"/>
      <c r="C5" s="182" t="s">
        <v>97</v>
      </c>
      <c r="D5" s="182" t="s">
        <v>319</v>
      </c>
      <c r="E5" s="183" t="s">
        <v>322</v>
      </c>
      <c r="F5" s="182" t="s">
        <v>97</v>
      </c>
      <c r="G5" s="182" t="s">
        <v>319</v>
      </c>
      <c r="H5" s="183" t="s">
        <v>322</v>
      </c>
    </row>
    <row r="6" spans="1:12" ht="20.100000000000001" customHeight="1" x14ac:dyDescent="0.2">
      <c r="A6" s="108" t="s">
        <v>0</v>
      </c>
      <c r="B6" s="222" t="s">
        <v>162</v>
      </c>
      <c r="C6" s="313">
        <f>+C41</f>
        <v>2769967.4541100003</v>
      </c>
      <c r="D6" s="313">
        <f t="shared" ref="D6" si="0">+D41</f>
        <v>2928423.5554400003</v>
      </c>
      <c r="E6" s="252">
        <f t="shared" ref="E6:E8" si="1">+IF(C6=0,"X",D6/C6)</f>
        <v>1.057205040837172</v>
      </c>
      <c r="F6" s="313">
        <f>+F41</f>
        <v>2169021.5404399997</v>
      </c>
      <c r="G6" s="313">
        <f t="shared" ref="G6" si="2">+G41</f>
        <v>2292667.8425600003</v>
      </c>
      <c r="H6" s="252">
        <f t="shared" ref="H6:H8" si="3">+IF(F6=0,"X",G6/F6)</f>
        <v>1.0570055667104707</v>
      </c>
      <c r="I6" s="59"/>
      <c r="J6" s="60"/>
      <c r="K6" s="59"/>
      <c r="L6" s="60"/>
    </row>
    <row r="7" spans="1:12" ht="20.100000000000001" customHeight="1" thickBot="1" x14ac:dyDescent="0.25">
      <c r="A7" s="112" t="s">
        <v>1</v>
      </c>
      <c r="B7" s="224" t="s">
        <v>161</v>
      </c>
      <c r="C7" s="316">
        <f>+C81</f>
        <v>2291096.1547199995</v>
      </c>
      <c r="D7" s="316">
        <f t="shared" ref="D7" si="4">+D81</f>
        <v>3966789.8740700013</v>
      </c>
      <c r="E7" s="252">
        <f t="shared" si="1"/>
        <v>1.7313938858034497</v>
      </c>
      <c r="F7" s="316">
        <f>+F81</f>
        <v>1929650.4564499999</v>
      </c>
      <c r="G7" s="316">
        <f t="shared" ref="G7" si="5">+G81</f>
        <v>3403618.0142000001</v>
      </c>
      <c r="H7" s="252">
        <f t="shared" si="3"/>
        <v>1.7638521022411879</v>
      </c>
      <c r="I7" s="59"/>
      <c r="J7" s="60"/>
      <c r="K7" s="59"/>
      <c r="L7" s="60"/>
    </row>
    <row r="8" spans="1:12" s="103" customFormat="1" ht="20.100000000000001" customHeight="1" thickBot="1" x14ac:dyDescent="0.25">
      <c r="A8" s="226"/>
      <c r="B8" s="227" t="s">
        <v>164</v>
      </c>
      <c r="C8" s="318">
        <f>SUM(C6:C7)</f>
        <v>5061063.6088299993</v>
      </c>
      <c r="D8" s="318">
        <f>SUM(D6:D7)</f>
        <v>6895213.4295100011</v>
      </c>
      <c r="E8" s="185">
        <f t="shared" si="1"/>
        <v>1.3624040246164808</v>
      </c>
      <c r="F8" s="318">
        <f t="shared" ref="F8:G8" si="6">SUM(F6:F7)</f>
        <v>4098671.9968899996</v>
      </c>
      <c r="G8" s="318">
        <f t="shared" si="6"/>
        <v>5696285.8567600008</v>
      </c>
      <c r="H8" s="185">
        <f t="shared" si="3"/>
        <v>1.3897881706763173</v>
      </c>
      <c r="I8" s="59"/>
      <c r="J8" s="60"/>
      <c r="K8" s="59"/>
      <c r="L8" s="60"/>
    </row>
    <row r="9" spans="1:12" ht="20.100000000000001" customHeight="1" x14ac:dyDescent="0.2">
      <c r="A9" s="101"/>
      <c r="J9" s="60"/>
      <c r="L9" s="60"/>
    </row>
    <row r="10" spans="1:12" s="103" customFormat="1" ht="20.100000000000001" customHeight="1" x14ac:dyDescent="0.2">
      <c r="A10" s="567" t="s">
        <v>238</v>
      </c>
      <c r="B10" s="567"/>
      <c r="C10" s="567"/>
      <c r="D10" s="567"/>
      <c r="E10" s="567"/>
      <c r="F10" s="567"/>
      <c r="G10" s="567"/>
      <c r="H10" s="567"/>
      <c r="J10" s="60"/>
      <c r="L10" s="60"/>
    </row>
    <row r="11" spans="1:12" s="103" customFormat="1" ht="20.100000000000001" customHeight="1" thickBot="1" x14ac:dyDescent="0.25">
      <c r="A11" s="214"/>
      <c r="B11" s="214"/>
      <c r="C11" s="214"/>
      <c r="D11" s="214"/>
      <c r="E11" s="214"/>
      <c r="F11" s="214"/>
      <c r="G11" s="214"/>
      <c r="H11" s="214"/>
      <c r="J11" s="60"/>
      <c r="L11" s="60"/>
    </row>
    <row r="12" spans="1:12" ht="20.100000000000001" customHeight="1" thickBot="1" x14ac:dyDescent="0.25">
      <c r="A12" s="217" t="s">
        <v>156</v>
      </c>
      <c r="B12" s="108" t="s">
        <v>160</v>
      </c>
      <c r="C12" s="385" t="s">
        <v>240</v>
      </c>
      <c r="D12" s="386"/>
      <c r="E12" s="220" t="s">
        <v>159</v>
      </c>
      <c r="F12" s="385" t="s">
        <v>241</v>
      </c>
      <c r="G12" s="386"/>
      <c r="H12" s="108" t="s">
        <v>159</v>
      </c>
      <c r="J12" s="60"/>
      <c r="L12" s="60"/>
    </row>
    <row r="13" spans="1:12" ht="20.100000000000001" customHeight="1" thickBot="1" x14ac:dyDescent="0.25">
      <c r="A13" s="276"/>
      <c r="B13" s="117"/>
      <c r="C13" s="182" t="s">
        <v>97</v>
      </c>
      <c r="D13" s="324" t="s">
        <v>319</v>
      </c>
      <c r="E13" s="183" t="s">
        <v>322</v>
      </c>
      <c r="F13" s="182" t="s">
        <v>97</v>
      </c>
      <c r="G13" s="182" t="s">
        <v>319</v>
      </c>
      <c r="H13" s="183" t="s">
        <v>322</v>
      </c>
      <c r="J13" s="60"/>
      <c r="L13" s="60"/>
    </row>
    <row r="14" spans="1:12" ht="20.100000000000001" customHeight="1" x14ac:dyDescent="0.2">
      <c r="A14" s="25" t="s">
        <v>0</v>
      </c>
      <c r="B14" s="62" t="s">
        <v>41</v>
      </c>
      <c r="C14" s="378">
        <v>-68669.964370000002</v>
      </c>
      <c r="D14" s="378">
        <v>-12755.34555</v>
      </c>
      <c r="E14" s="252">
        <f t="shared" ref="E14:E40" si="7">+IF(C14=0,"X",D14/C14)</f>
        <v>0.18574853892850504</v>
      </c>
      <c r="F14" s="378">
        <v>-96778.909759999995</v>
      </c>
      <c r="G14" s="378">
        <v>-12755.34555</v>
      </c>
      <c r="H14" s="252">
        <f t="shared" ref="H14:H40" si="8">+IF(F14=0,"X",G14/F14)</f>
        <v>0.13179881424198428</v>
      </c>
      <c r="I14" s="59"/>
      <c r="J14" s="60"/>
      <c r="K14" s="59"/>
      <c r="L14" s="60"/>
    </row>
    <row r="15" spans="1:12" ht="20.100000000000001" customHeight="1" x14ac:dyDescent="0.2">
      <c r="A15" s="186" t="s">
        <v>1</v>
      </c>
      <c r="B15" s="62" t="s">
        <v>77</v>
      </c>
      <c r="C15" s="378">
        <v>45104.307130000001</v>
      </c>
      <c r="D15" s="378">
        <v>70702.436799999996</v>
      </c>
      <c r="E15" s="252">
        <f t="shared" si="7"/>
        <v>1.5675318234292095</v>
      </c>
      <c r="F15" s="378">
        <v>34903.158300000003</v>
      </c>
      <c r="G15" s="378">
        <v>55289.622320000002</v>
      </c>
      <c r="H15" s="252">
        <f t="shared" si="8"/>
        <v>1.5840865128815578</v>
      </c>
      <c r="I15" s="59"/>
      <c r="J15" s="60"/>
      <c r="K15" s="59"/>
      <c r="L15" s="60"/>
    </row>
    <row r="16" spans="1:12" ht="20.100000000000001" customHeight="1" x14ac:dyDescent="0.2">
      <c r="A16" s="186" t="s">
        <v>2</v>
      </c>
      <c r="B16" s="62" t="s">
        <v>92</v>
      </c>
      <c r="C16" s="378">
        <v>633069.18515000003</v>
      </c>
      <c r="D16" s="378">
        <v>686929.72898999997</v>
      </c>
      <c r="E16" s="252">
        <f t="shared" si="7"/>
        <v>1.0850784481434492</v>
      </c>
      <c r="F16" s="378">
        <v>524451.55114</v>
      </c>
      <c r="G16" s="378">
        <v>569578.55270999996</v>
      </c>
      <c r="H16" s="252">
        <f t="shared" si="8"/>
        <v>1.0860460827542744</v>
      </c>
      <c r="I16" s="59"/>
      <c r="J16" s="60"/>
      <c r="K16" s="59"/>
      <c r="L16" s="60"/>
    </row>
    <row r="17" spans="1:12" ht="20.100000000000001" customHeight="1" x14ac:dyDescent="0.2">
      <c r="A17" s="186" t="s">
        <v>3</v>
      </c>
      <c r="B17" s="62" t="s">
        <v>42</v>
      </c>
      <c r="C17" s="378">
        <v>-58473.396500000003</v>
      </c>
      <c r="D17" s="378">
        <v>-141721.66876999999</v>
      </c>
      <c r="E17" s="252">
        <f t="shared" si="7"/>
        <v>2.4236948296649738</v>
      </c>
      <c r="F17" s="378">
        <v>-47987.956359999996</v>
      </c>
      <c r="G17" s="378">
        <v>-147785.52653</v>
      </c>
      <c r="H17" s="252">
        <f t="shared" si="8"/>
        <v>3.0796378454070932</v>
      </c>
      <c r="I17" s="59"/>
      <c r="J17" s="60"/>
      <c r="K17" s="59"/>
      <c r="L17" s="60"/>
    </row>
    <row r="18" spans="1:12" ht="20.100000000000001" customHeight="1" x14ac:dyDescent="0.2">
      <c r="A18" s="186" t="s">
        <v>4</v>
      </c>
      <c r="B18" s="62" t="s">
        <v>323</v>
      </c>
      <c r="C18" s="378">
        <v>49133.902990000002</v>
      </c>
      <c r="D18" s="378">
        <v>63979.806550000001</v>
      </c>
      <c r="E18" s="252">
        <f t="shared" si="7"/>
        <v>1.3021519288427283</v>
      </c>
      <c r="F18" s="378">
        <v>39073.192990000003</v>
      </c>
      <c r="G18" s="378">
        <v>51094.261550000003</v>
      </c>
      <c r="H18" s="252">
        <f t="shared" si="8"/>
        <v>1.3076551374513097</v>
      </c>
      <c r="I18" s="59"/>
      <c r="J18" s="60"/>
      <c r="K18" s="59"/>
      <c r="L18" s="60"/>
    </row>
    <row r="19" spans="1:12" ht="20.100000000000001" customHeight="1" x14ac:dyDescent="0.2">
      <c r="A19" s="186" t="s">
        <v>5</v>
      </c>
      <c r="B19" s="62" t="s">
        <v>43</v>
      </c>
      <c r="C19" s="378">
        <v>13469.125529999999</v>
      </c>
      <c r="D19" s="378">
        <v>15638.8809</v>
      </c>
      <c r="E19" s="252">
        <f t="shared" si="7"/>
        <v>1.161091034838696</v>
      </c>
      <c r="F19" s="378">
        <v>10919.10353</v>
      </c>
      <c r="G19" s="378">
        <v>12624.2649</v>
      </c>
      <c r="H19" s="252">
        <f t="shared" si="8"/>
        <v>1.1561631287142855</v>
      </c>
      <c r="I19" s="59"/>
      <c r="J19" s="60"/>
      <c r="K19" s="59"/>
      <c r="L19" s="60"/>
    </row>
    <row r="20" spans="1:12" ht="20.100000000000001" customHeight="1" x14ac:dyDescent="0.2">
      <c r="A20" s="186" t="s">
        <v>6</v>
      </c>
      <c r="B20" s="62" t="s">
        <v>44</v>
      </c>
      <c r="C20" s="378">
        <v>-18231.89299</v>
      </c>
      <c r="D20" s="378">
        <v>12890.629499999999</v>
      </c>
      <c r="E20" s="252" t="s">
        <v>33</v>
      </c>
      <c r="F20" s="378">
        <v>-16137.845439999999</v>
      </c>
      <c r="G20" s="378">
        <v>7344.5755200000003</v>
      </c>
      <c r="H20" s="252" t="s">
        <v>33</v>
      </c>
      <c r="I20" s="59"/>
      <c r="J20" s="60"/>
      <c r="K20" s="59"/>
      <c r="L20" s="60"/>
    </row>
    <row r="21" spans="1:12" ht="20.100000000000001" customHeight="1" x14ac:dyDescent="0.2">
      <c r="A21" s="186" t="s">
        <v>7</v>
      </c>
      <c r="B21" s="62" t="s">
        <v>78</v>
      </c>
      <c r="C21" s="378">
        <v>6006.1066099999998</v>
      </c>
      <c r="D21" s="378">
        <v>6671.9694399999998</v>
      </c>
      <c r="E21" s="252">
        <f t="shared" si="7"/>
        <v>1.110864304155267</v>
      </c>
      <c r="F21" s="378">
        <v>4712.8946999999998</v>
      </c>
      <c r="G21" s="378">
        <v>5413.3276800000003</v>
      </c>
      <c r="H21" s="252">
        <f t="shared" si="8"/>
        <v>1.1486205452457914</v>
      </c>
      <c r="I21" s="59"/>
      <c r="J21" s="60"/>
      <c r="K21" s="59"/>
      <c r="L21" s="60"/>
    </row>
    <row r="22" spans="1:12" ht="20.100000000000001" customHeight="1" x14ac:dyDescent="0.2">
      <c r="A22" s="186" t="s">
        <v>8</v>
      </c>
      <c r="B22" s="62" t="s">
        <v>71</v>
      </c>
      <c r="C22" s="378">
        <v>17779.990310000001</v>
      </c>
      <c r="D22" s="378">
        <v>16538.833299999998</v>
      </c>
      <c r="E22" s="252">
        <f t="shared" si="7"/>
        <v>0.93019360593791001</v>
      </c>
      <c r="F22" s="378">
        <v>12855.98409</v>
      </c>
      <c r="G22" s="378">
        <v>1232.4786200000001</v>
      </c>
      <c r="H22" s="252">
        <f t="shared" si="8"/>
        <v>9.5868088461518938E-2</v>
      </c>
      <c r="I22" s="59"/>
      <c r="J22" s="60"/>
      <c r="K22" s="59"/>
      <c r="L22" s="60"/>
    </row>
    <row r="23" spans="1:12" ht="20.100000000000001" customHeight="1" x14ac:dyDescent="0.2">
      <c r="A23" s="186" t="s">
        <v>9</v>
      </c>
      <c r="B23" s="62" t="s">
        <v>45</v>
      </c>
      <c r="C23" s="378">
        <v>15952.96488</v>
      </c>
      <c r="D23" s="378">
        <v>7203.6551399999998</v>
      </c>
      <c r="E23" s="252">
        <f t="shared" si="7"/>
        <v>0.45155588282094933</v>
      </c>
      <c r="F23" s="378">
        <v>9973.3818800000008</v>
      </c>
      <c r="G23" s="378">
        <v>2929.8651399999999</v>
      </c>
      <c r="H23" s="252">
        <f t="shared" si="8"/>
        <v>0.29376847043983839</v>
      </c>
      <c r="I23" s="59"/>
      <c r="J23" s="60"/>
      <c r="K23" s="59"/>
      <c r="L23" s="60"/>
    </row>
    <row r="24" spans="1:12" ht="20.100000000000001" customHeight="1" x14ac:dyDescent="0.2">
      <c r="A24" s="186" t="s">
        <v>10</v>
      </c>
      <c r="B24" s="62" t="s">
        <v>46</v>
      </c>
      <c r="C24" s="378">
        <v>65438.45435</v>
      </c>
      <c r="D24" s="378">
        <v>48730.399069999999</v>
      </c>
      <c r="E24" s="252">
        <f t="shared" si="7"/>
        <v>0.74467527624298169</v>
      </c>
      <c r="F24" s="378">
        <v>48416.961259999996</v>
      </c>
      <c r="G24" s="378">
        <v>35121.516300000003</v>
      </c>
      <c r="H24" s="252">
        <f t="shared" si="8"/>
        <v>0.72539695565355289</v>
      </c>
      <c r="I24" s="59"/>
      <c r="J24" s="60"/>
      <c r="K24" s="59"/>
      <c r="L24" s="60"/>
    </row>
    <row r="25" spans="1:12" ht="20.100000000000001" customHeight="1" x14ac:dyDescent="0.2">
      <c r="A25" s="186" t="s">
        <v>11</v>
      </c>
      <c r="B25" s="62" t="s">
        <v>47</v>
      </c>
      <c r="C25" s="378">
        <v>-2309.3895499999999</v>
      </c>
      <c r="D25" s="378">
        <v>-1344.62435</v>
      </c>
      <c r="E25" s="252">
        <f t="shared" si="7"/>
        <v>0.58224232893060424</v>
      </c>
      <c r="F25" s="378">
        <v>-2298.5373599999998</v>
      </c>
      <c r="G25" s="378">
        <v>-1378.36735</v>
      </c>
      <c r="H25" s="252">
        <f t="shared" si="8"/>
        <v>0.59967150153260951</v>
      </c>
      <c r="I25" s="59"/>
      <c r="J25" s="60"/>
      <c r="K25" s="59"/>
      <c r="L25" s="60"/>
    </row>
    <row r="26" spans="1:12" ht="20.100000000000001" customHeight="1" x14ac:dyDescent="0.2">
      <c r="A26" s="186" t="s">
        <v>12</v>
      </c>
      <c r="B26" s="62" t="s">
        <v>36</v>
      </c>
      <c r="C26" s="378">
        <v>-2385.6590799999999</v>
      </c>
      <c r="D26" s="378">
        <v>138.93842000000001</v>
      </c>
      <c r="E26" s="252" t="s">
        <v>33</v>
      </c>
      <c r="F26" s="378">
        <v>-2389.12408</v>
      </c>
      <c r="G26" s="378">
        <v>128.04542000000001</v>
      </c>
      <c r="H26" s="252" t="s">
        <v>33</v>
      </c>
      <c r="I26" s="59"/>
      <c r="J26" s="60"/>
      <c r="K26" s="59"/>
      <c r="L26" s="60"/>
    </row>
    <row r="27" spans="1:12" ht="20.100000000000001" customHeight="1" x14ac:dyDescent="0.2">
      <c r="A27" s="186" t="s">
        <v>13</v>
      </c>
      <c r="B27" s="62" t="s">
        <v>48</v>
      </c>
      <c r="C27" s="378">
        <v>213638.08226</v>
      </c>
      <c r="D27" s="378">
        <v>224953.60647</v>
      </c>
      <c r="E27" s="252">
        <f t="shared" si="7"/>
        <v>1.0529658574459064</v>
      </c>
      <c r="F27" s="378">
        <v>177344.64043</v>
      </c>
      <c r="G27" s="378">
        <v>178578.03511</v>
      </c>
      <c r="H27" s="252">
        <f t="shared" si="8"/>
        <v>1.0069547897078222</v>
      </c>
      <c r="I27" s="59"/>
      <c r="J27" s="60"/>
      <c r="K27" s="59"/>
      <c r="L27" s="60"/>
    </row>
    <row r="28" spans="1:12" ht="20.100000000000001" customHeight="1" x14ac:dyDescent="0.2">
      <c r="A28" s="186" t="s">
        <v>14</v>
      </c>
      <c r="B28" s="62" t="s">
        <v>49</v>
      </c>
      <c r="C28" s="378">
        <v>188826.87526</v>
      </c>
      <c r="D28" s="378">
        <v>212915.33092000001</v>
      </c>
      <c r="E28" s="252">
        <f t="shared" si="7"/>
        <v>1.1275690000527312</v>
      </c>
      <c r="F28" s="378">
        <v>147831.17327</v>
      </c>
      <c r="G28" s="378">
        <v>165023.62841</v>
      </c>
      <c r="H28" s="252">
        <f t="shared" si="8"/>
        <v>1.1162979009075411</v>
      </c>
      <c r="I28" s="59"/>
      <c r="J28" s="60"/>
      <c r="K28" s="59"/>
      <c r="L28" s="60"/>
    </row>
    <row r="29" spans="1:12" ht="20.100000000000001" customHeight="1" x14ac:dyDescent="0.2">
      <c r="A29" s="186" t="s">
        <v>15</v>
      </c>
      <c r="B29" s="62" t="s">
        <v>50</v>
      </c>
      <c r="C29" s="378">
        <v>-41463.52087</v>
      </c>
      <c r="D29" s="378">
        <v>14670.126770000001</v>
      </c>
      <c r="E29" s="252" t="s">
        <v>33</v>
      </c>
      <c r="F29" s="378">
        <v>-39386.923940000001</v>
      </c>
      <c r="G29" s="378">
        <v>6501.1080700000002</v>
      </c>
      <c r="H29" s="252" t="s">
        <v>33</v>
      </c>
      <c r="I29" s="59"/>
      <c r="J29" s="60"/>
      <c r="K29" s="59"/>
      <c r="L29" s="60"/>
    </row>
    <row r="30" spans="1:12" ht="20.100000000000001" customHeight="1" x14ac:dyDescent="0.2">
      <c r="A30" s="186" t="s">
        <v>16</v>
      </c>
      <c r="B30" s="62" t="s">
        <v>93</v>
      </c>
      <c r="C30" s="378">
        <v>10322.50188</v>
      </c>
      <c r="D30" s="378">
        <v>30278.662560000001</v>
      </c>
      <c r="E30" s="252">
        <f t="shared" si="7"/>
        <v>2.9332678174334226</v>
      </c>
      <c r="F30" s="378">
        <v>7153.6288500000001</v>
      </c>
      <c r="G30" s="378">
        <v>26206.6522</v>
      </c>
      <c r="H30" s="252">
        <f t="shared" si="8"/>
        <v>3.6634067477515275</v>
      </c>
      <c r="I30" s="59"/>
      <c r="J30" s="60"/>
      <c r="K30" s="59"/>
      <c r="L30" s="60"/>
    </row>
    <row r="31" spans="1:12" ht="20.100000000000001" customHeight="1" x14ac:dyDescent="0.2">
      <c r="A31" s="186" t="s">
        <v>17</v>
      </c>
      <c r="B31" s="62" t="s">
        <v>94</v>
      </c>
      <c r="C31" s="378">
        <v>-4211.33014</v>
      </c>
      <c r="D31" s="378">
        <v>1333.6681900000001</v>
      </c>
      <c r="E31" s="252" t="s">
        <v>33</v>
      </c>
      <c r="F31" s="378">
        <v>-3472.8163100000002</v>
      </c>
      <c r="G31" s="378">
        <v>938.24431000000004</v>
      </c>
      <c r="H31" s="252" t="s">
        <v>33</v>
      </c>
      <c r="I31" s="59"/>
      <c r="J31" s="60"/>
      <c r="K31" s="59"/>
      <c r="L31" s="60"/>
    </row>
    <row r="32" spans="1:12" ht="20.100000000000001" customHeight="1" x14ac:dyDescent="0.2">
      <c r="A32" s="186" t="s">
        <v>18</v>
      </c>
      <c r="B32" s="62" t="s">
        <v>51</v>
      </c>
      <c r="C32" s="378">
        <v>9198.6894799999991</v>
      </c>
      <c r="D32" s="378">
        <v>10356.491980000001</v>
      </c>
      <c r="E32" s="252">
        <f t="shared" si="7"/>
        <v>1.1258660271680354</v>
      </c>
      <c r="F32" s="378">
        <v>7317.27135</v>
      </c>
      <c r="G32" s="378">
        <v>8238.1148400000002</v>
      </c>
      <c r="H32" s="252">
        <f t="shared" si="8"/>
        <v>1.1258452018456306</v>
      </c>
      <c r="I32" s="59"/>
      <c r="J32" s="60"/>
      <c r="K32" s="59"/>
      <c r="L32" s="60"/>
    </row>
    <row r="33" spans="1:12" ht="20.100000000000001" customHeight="1" x14ac:dyDescent="0.2">
      <c r="A33" s="186" t="s">
        <v>19</v>
      </c>
      <c r="B33" s="62" t="s">
        <v>95</v>
      </c>
      <c r="C33" s="378">
        <v>25195.54898</v>
      </c>
      <c r="D33" s="378">
        <v>35090.94109</v>
      </c>
      <c r="E33" s="252">
        <f t="shared" si="7"/>
        <v>1.3927436595191822</v>
      </c>
      <c r="F33" s="378">
        <v>19848.51498</v>
      </c>
      <c r="G33" s="378">
        <v>28008.577089999999</v>
      </c>
      <c r="H33" s="252">
        <f t="shared" si="8"/>
        <v>1.4111170089158982</v>
      </c>
      <c r="I33" s="59"/>
      <c r="J33" s="60"/>
      <c r="K33" s="59"/>
      <c r="L33" s="60"/>
    </row>
    <row r="34" spans="1:12" ht="20.100000000000001" customHeight="1" x14ac:dyDescent="0.2">
      <c r="A34" s="186" t="s">
        <v>20</v>
      </c>
      <c r="B34" s="62" t="s">
        <v>79</v>
      </c>
      <c r="C34" s="378">
        <v>1783708.0644700001</v>
      </c>
      <c r="D34" s="378">
        <v>1588089.80697</v>
      </c>
      <c r="E34" s="252">
        <f t="shared" si="7"/>
        <v>0.89033056395463184</v>
      </c>
      <c r="F34" s="378">
        <v>1434345.76994</v>
      </c>
      <c r="G34" s="378">
        <v>1274811.90809</v>
      </c>
      <c r="H34" s="252">
        <f t="shared" si="8"/>
        <v>0.88877586897567007</v>
      </c>
      <c r="I34" s="59"/>
      <c r="J34" s="60"/>
      <c r="K34" s="59"/>
      <c r="L34" s="60"/>
    </row>
    <row r="35" spans="1:12" ht="20.100000000000001" customHeight="1" x14ac:dyDescent="0.2">
      <c r="A35" s="186" t="s">
        <v>22</v>
      </c>
      <c r="B35" s="62" t="s">
        <v>72</v>
      </c>
      <c r="C35" s="378">
        <v>452.84939000000003</v>
      </c>
      <c r="D35" s="378">
        <v>412.04050000000001</v>
      </c>
      <c r="E35" s="252">
        <f t="shared" si="7"/>
        <v>0.909884189089887</v>
      </c>
      <c r="F35" s="378">
        <v>293.63439</v>
      </c>
      <c r="G35" s="378">
        <v>311.65649999999999</v>
      </c>
      <c r="H35" s="252">
        <f t="shared" si="8"/>
        <v>1.0613760193416037</v>
      </c>
      <c r="I35" s="59"/>
      <c r="J35" s="60"/>
      <c r="K35" s="59"/>
      <c r="L35" s="60"/>
    </row>
    <row r="36" spans="1:12" ht="20.100000000000001" customHeight="1" x14ac:dyDescent="0.2">
      <c r="A36" s="186" t="s">
        <v>23</v>
      </c>
      <c r="B36" s="62" t="s">
        <v>324</v>
      </c>
      <c r="C36" s="378">
        <v>377.55133000000001</v>
      </c>
      <c r="D36" s="378">
        <v>1510.42697</v>
      </c>
      <c r="E36" s="252">
        <f t="shared" si="7"/>
        <v>4.0005870724915731</v>
      </c>
      <c r="F36" s="378">
        <v>200.16433000000001</v>
      </c>
      <c r="G36" s="378">
        <v>1637.0249699999999</v>
      </c>
      <c r="H36" s="252">
        <f t="shared" si="8"/>
        <v>8.1784050634795911</v>
      </c>
      <c r="I36" s="59"/>
      <c r="J36" s="60"/>
      <c r="K36" s="59"/>
      <c r="L36" s="60"/>
    </row>
    <row r="37" spans="1:12" s="103" customFormat="1" ht="20.100000000000001" customHeight="1" x14ac:dyDescent="0.2">
      <c r="A37" s="186" t="s">
        <v>24</v>
      </c>
      <c r="B37" s="62" t="s">
        <v>80</v>
      </c>
      <c r="C37" s="378">
        <v>-497.42565999999999</v>
      </c>
      <c r="D37" s="378">
        <v>508.59338000000002</v>
      </c>
      <c r="E37" s="252" t="s">
        <v>33</v>
      </c>
      <c r="F37" s="378">
        <v>-497.42565999999999</v>
      </c>
      <c r="G37" s="378">
        <v>508.59338000000002</v>
      </c>
      <c r="H37" s="252" t="s">
        <v>33</v>
      </c>
      <c r="I37" s="59"/>
      <c r="J37" s="60"/>
      <c r="K37" s="59"/>
      <c r="L37" s="388"/>
    </row>
    <row r="38" spans="1:12" s="103" customFormat="1" ht="20.100000000000001" customHeight="1" x14ac:dyDescent="0.2">
      <c r="A38" s="186" t="s">
        <v>25</v>
      </c>
      <c r="B38" s="62" t="s">
        <v>52</v>
      </c>
      <c r="C38" s="378">
        <v>7220.5906400000003</v>
      </c>
      <c r="D38" s="378">
        <v>4347.84789</v>
      </c>
      <c r="E38" s="252">
        <f t="shared" si="7"/>
        <v>0.60214573942388727</v>
      </c>
      <c r="F38" s="378">
        <v>5206.9876400000003</v>
      </c>
      <c r="G38" s="378">
        <v>2360.26064</v>
      </c>
      <c r="H38" s="252">
        <f t="shared" si="8"/>
        <v>0.45328716009781039</v>
      </c>
      <c r="I38" s="59"/>
      <c r="J38" s="60"/>
      <c r="K38" s="59"/>
      <c r="L38" s="60"/>
    </row>
    <row r="39" spans="1:12" s="103" customFormat="1" ht="20.100000000000001" customHeight="1" x14ac:dyDescent="0.2">
      <c r="A39" s="186" t="s">
        <v>26</v>
      </c>
      <c r="B39" s="62" t="s">
        <v>96</v>
      </c>
      <c r="C39" s="378">
        <v>-145857.32610000001</v>
      </c>
      <c r="D39" s="378">
        <v>-8469.2318500000001</v>
      </c>
      <c r="E39" s="252">
        <f t="shared" si="7"/>
        <v>5.8065179696174342E-2</v>
      </c>
      <c r="F39" s="378">
        <v>-126501.53806000001</v>
      </c>
      <c r="G39" s="378">
        <v>-8875.4889199999998</v>
      </c>
      <c r="H39" s="252">
        <f t="shared" si="8"/>
        <v>7.0161114687714965E-2</v>
      </c>
      <c r="I39" s="59"/>
      <c r="J39" s="60"/>
      <c r="K39" s="59"/>
      <c r="L39" s="60"/>
    </row>
    <row r="40" spans="1:12" s="103" customFormat="1" ht="20.100000000000001" customHeight="1" thickBot="1" x14ac:dyDescent="0.25">
      <c r="A40" s="186" t="s">
        <v>27</v>
      </c>
      <c r="B40" s="62" t="s">
        <v>81</v>
      </c>
      <c r="C40" s="378">
        <v>27172.568729999999</v>
      </c>
      <c r="D40" s="378">
        <v>38821.604160000003</v>
      </c>
      <c r="E40" s="252">
        <f t="shared" si="7"/>
        <v>1.4287057122111106</v>
      </c>
      <c r="F40" s="378">
        <v>19624.604340000002</v>
      </c>
      <c r="G40" s="378">
        <v>29582.257140000002</v>
      </c>
      <c r="H40" s="252">
        <f t="shared" si="8"/>
        <v>1.5074065508522756</v>
      </c>
      <c r="I40" s="59"/>
      <c r="J40" s="60"/>
      <c r="K40" s="59"/>
      <c r="L40" s="60"/>
    </row>
    <row r="41" spans="1:12" s="103" customFormat="1" ht="20.100000000000001" customHeight="1" thickBot="1" x14ac:dyDescent="0.25">
      <c r="A41" s="121"/>
      <c r="B41" s="115" t="s">
        <v>164</v>
      </c>
      <c r="C41" s="335">
        <f>SUM(C14:C40)</f>
        <v>2769967.4541100003</v>
      </c>
      <c r="D41" s="335">
        <f>SUM(D14:D40)</f>
        <v>2928423.5554400003</v>
      </c>
      <c r="E41" s="185">
        <f t="shared" ref="E41" si="9">+IF(C41=0,"X",D41/C41)</f>
        <v>1.057205040837172</v>
      </c>
      <c r="F41" s="335">
        <f>SUM(F14:F40)</f>
        <v>2169021.5404399997</v>
      </c>
      <c r="G41" s="335">
        <f>SUM(G14:G40)</f>
        <v>2292667.8425600003</v>
      </c>
      <c r="H41" s="185">
        <f t="shared" ref="H41" si="10">+IF(F41=0,"X",G41/F41)</f>
        <v>1.0570055667104707</v>
      </c>
      <c r="I41" s="59"/>
      <c r="J41" s="60"/>
      <c r="K41" s="59"/>
      <c r="L41" s="60"/>
    </row>
    <row r="42" spans="1:12" ht="20.100000000000001" customHeight="1" x14ac:dyDescent="0.2">
      <c r="C42" s="238"/>
      <c r="D42" s="238"/>
      <c r="E42" s="238"/>
      <c r="F42" s="238"/>
      <c r="G42" s="238"/>
      <c r="H42" s="238"/>
      <c r="J42" s="60"/>
      <c r="L42" s="60"/>
    </row>
    <row r="43" spans="1:12" s="103" customFormat="1" ht="20.100000000000001" customHeight="1" x14ac:dyDescent="0.2">
      <c r="A43" s="567" t="s">
        <v>239</v>
      </c>
      <c r="B43" s="567"/>
      <c r="C43" s="567"/>
      <c r="D43" s="567"/>
      <c r="E43" s="567"/>
      <c r="F43" s="567"/>
      <c r="G43" s="567"/>
      <c r="H43" s="567"/>
      <c r="J43" s="60"/>
      <c r="L43" s="60"/>
    </row>
    <row r="44" spans="1:12" s="103" customFormat="1" ht="20.100000000000001" customHeight="1" thickBot="1" x14ac:dyDescent="0.25">
      <c r="A44" s="214"/>
      <c r="B44" s="214"/>
      <c r="C44" s="214"/>
      <c r="D44" s="214"/>
      <c r="E44" s="214"/>
      <c r="F44" s="214"/>
      <c r="G44" s="214"/>
      <c r="H44" s="214"/>
      <c r="J44" s="60"/>
      <c r="L44" s="60"/>
    </row>
    <row r="45" spans="1:12" ht="20.100000000000001" customHeight="1" thickBot="1" x14ac:dyDescent="0.25">
      <c r="A45" s="108" t="s">
        <v>156</v>
      </c>
      <c r="B45" s="234" t="s">
        <v>160</v>
      </c>
      <c r="C45" s="385" t="s">
        <v>240</v>
      </c>
      <c r="D45" s="386"/>
      <c r="E45" s="220" t="s">
        <v>159</v>
      </c>
      <c r="F45" s="385" t="s">
        <v>241</v>
      </c>
      <c r="G45" s="386"/>
      <c r="H45" s="108" t="s">
        <v>159</v>
      </c>
      <c r="J45" s="60"/>
      <c r="L45" s="60"/>
    </row>
    <row r="46" spans="1:12" ht="20.100000000000001" customHeight="1" thickBot="1" x14ac:dyDescent="0.25">
      <c r="A46" s="117"/>
      <c r="B46" s="387"/>
      <c r="C46" s="182" t="s">
        <v>97</v>
      </c>
      <c r="D46" s="182" t="s">
        <v>319</v>
      </c>
      <c r="E46" s="183" t="s">
        <v>322</v>
      </c>
      <c r="F46" s="182" t="s">
        <v>97</v>
      </c>
      <c r="G46" s="182" t="s">
        <v>319</v>
      </c>
      <c r="H46" s="183" t="s">
        <v>322</v>
      </c>
      <c r="J46" s="60"/>
      <c r="L46" s="60"/>
    </row>
    <row r="47" spans="1:12" ht="20.100000000000001" customHeight="1" x14ac:dyDescent="0.2">
      <c r="A47" s="25" t="s">
        <v>0</v>
      </c>
      <c r="B47" s="62" t="s">
        <v>53</v>
      </c>
      <c r="C47" s="283">
        <v>100882.30983</v>
      </c>
      <c r="D47" s="283">
        <v>153439.87036</v>
      </c>
      <c r="E47" s="252">
        <f t="shared" ref="E47:E80" si="11">+IF(C47=0,"X",D47/C47)</f>
        <v>1.5209789567523426</v>
      </c>
      <c r="F47" s="283">
        <v>83384.290789999999</v>
      </c>
      <c r="G47" s="283">
        <v>124097.47637</v>
      </c>
      <c r="H47" s="184">
        <f t="shared" ref="H47:H54" si="12">+IFERROR(IF(G47/F47&gt;0,G47/F47,"X"),"X")</f>
        <v>1.4882596613135983</v>
      </c>
      <c r="I47" s="59"/>
      <c r="J47" s="60"/>
      <c r="K47" s="59"/>
      <c r="L47" s="60"/>
    </row>
    <row r="48" spans="1:12" ht="20.100000000000001" customHeight="1" x14ac:dyDescent="0.2">
      <c r="A48" s="186" t="s">
        <v>1</v>
      </c>
      <c r="B48" s="62" t="s">
        <v>54</v>
      </c>
      <c r="C48" s="283">
        <v>14772.399950000001</v>
      </c>
      <c r="D48" s="283">
        <v>55400.47105</v>
      </c>
      <c r="E48" s="252">
        <f t="shared" si="11"/>
        <v>3.7502688281872572</v>
      </c>
      <c r="F48" s="283">
        <v>11277.078170000001</v>
      </c>
      <c r="G48" s="283">
        <v>44124.335279999999</v>
      </c>
      <c r="H48" s="184">
        <f t="shared" si="12"/>
        <v>3.9127453596430994</v>
      </c>
      <c r="I48" s="59"/>
      <c r="J48" s="60"/>
      <c r="K48" s="59"/>
      <c r="L48" s="60"/>
    </row>
    <row r="49" spans="1:12" ht="20.100000000000001" customHeight="1" x14ac:dyDescent="0.2">
      <c r="A49" s="186" t="s">
        <v>2</v>
      </c>
      <c r="B49" s="62" t="s">
        <v>82</v>
      </c>
      <c r="C49" s="283">
        <v>-50268.509870000002</v>
      </c>
      <c r="D49" s="283">
        <v>18563.918689999999</v>
      </c>
      <c r="E49" s="252" t="s">
        <v>33</v>
      </c>
      <c r="F49" s="283">
        <v>-39439.577080000003</v>
      </c>
      <c r="G49" s="283">
        <v>55438.308720000001</v>
      </c>
      <c r="H49" s="184" t="str">
        <f t="shared" si="12"/>
        <v>X</v>
      </c>
      <c r="I49" s="59"/>
      <c r="J49" s="60"/>
      <c r="K49" s="59"/>
      <c r="L49" s="60"/>
    </row>
    <row r="50" spans="1:12" ht="20.100000000000001" customHeight="1" x14ac:dyDescent="0.2">
      <c r="A50" s="186" t="s">
        <v>3</v>
      </c>
      <c r="B50" s="62" t="s">
        <v>325</v>
      </c>
      <c r="C50" s="283">
        <v>87087.384560000006</v>
      </c>
      <c r="D50" s="283">
        <v>90413.319000000003</v>
      </c>
      <c r="E50" s="252">
        <f t="shared" si="11"/>
        <v>1.0381907719103511</v>
      </c>
      <c r="F50" s="283">
        <v>70007.322560000001</v>
      </c>
      <c r="G50" s="283">
        <v>72775.327000000005</v>
      </c>
      <c r="H50" s="184">
        <f t="shared" si="12"/>
        <v>1.0395387844982598</v>
      </c>
      <c r="I50" s="59"/>
      <c r="J50" s="60"/>
      <c r="K50" s="59"/>
      <c r="L50" s="60"/>
    </row>
    <row r="51" spans="1:12" ht="20.100000000000001" customHeight="1" x14ac:dyDescent="0.2">
      <c r="A51" s="186" t="s">
        <v>4</v>
      </c>
      <c r="B51" s="62" t="s">
        <v>55</v>
      </c>
      <c r="C51" s="283">
        <v>4708.0547100000003</v>
      </c>
      <c r="D51" s="283">
        <v>78208.573329999999</v>
      </c>
      <c r="E51" s="252">
        <f t="shared" si="11"/>
        <v>16.611653463559687</v>
      </c>
      <c r="F51" s="283">
        <v>2489.50972</v>
      </c>
      <c r="G51" s="283">
        <v>60641.967790000002</v>
      </c>
      <c r="H51" s="184">
        <f t="shared" si="12"/>
        <v>24.359000209085345</v>
      </c>
      <c r="I51" s="59"/>
      <c r="J51" s="60"/>
      <c r="K51" s="59"/>
      <c r="L51" s="60"/>
    </row>
    <row r="52" spans="1:12" ht="20.100000000000001" customHeight="1" x14ac:dyDescent="0.2">
      <c r="A52" s="186" t="s">
        <v>5</v>
      </c>
      <c r="B52" s="62" t="s">
        <v>73</v>
      </c>
      <c r="C52" s="283">
        <v>5330.2888000000003</v>
      </c>
      <c r="D52" s="283">
        <v>34916.80444</v>
      </c>
      <c r="E52" s="252">
        <f t="shared" si="11"/>
        <v>6.5506402654955576</v>
      </c>
      <c r="F52" s="283">
        <v>5577.3298000000004</v>
      </c>
      <c r="G52" s="283">
        <v>35337.04823</v>
      </c>
      <c r="H52" s="184">
        <f t="shared" si="12"/>
        <v>6.3358362329586457</v>
      </c>
      <c r="I52" s="59"/>
      <c r="J52" s="60"/>
      <c r="K52" s="59"/>
      <c r="L52" s="60"/>
    </row>
    <row r="53" spans="1:12" ht="20.100000000000001" customHeight="1" x14ac:dyDescent="0.2">
      <c r="A53" s="186" t="s">
        <v>6</v>
      </c>
      <c r="B53" s="62" t="s">
        <v>56</v>
      </c>
      <c r="C53" s="283">
        <v>-6376.0851499999999</v>
      </c>
      <c r="D53" s="283">
        <v>-5373.8239999999996</v>
      </c>
      <c r="E53" s="252">
        <f t="shared" si="11"/>
        <v>0.84280932164150912</v>
      </c>
      <c r="F53" s="283">
        <v>-5724.9171500000002</v>
      </c>
      <c r="G53" s="283">
        <v>-6024.9920000000002</v>
      </c>
      <c r="H53" s="252">
        <f t="shared" ref="H53:H80" si="13">+IF(F53=0,"X",G53/F53)</f>
        <v>1.052415579498823</v>
      </c>
      <c r="I53" s="59"/>
      <c r="J53" s="60"/>
      <c r="K53" s="59"/>
      <c r="L53" s="60"/>
    </row>
    <row r="54" spans="1:12" ht="20.100000000000001" customHeight="1" x14ac:dyDescent="0.2">
      <c r="A54" s="186" t="s">
        <v>7</v>
      </c>
      <c r="B54" s="62" t="s">
        <v>74</v>
      </c>
      <c r="C54" s="283">
        <v>2971.3505599999999</v>
      </c>
      <c r="D54" s="283">
        <v>2464.2373499999999</v>
      </c>
      <c r="E54" s="252">
        <f t="shared" si="11"/>
        <v>0.8293324198003752</v>
      </c>
      <c r="F54" s="283">
        <v>2010.5245600000001</v>
      </c>
      <c r="G54" s="283">
        <v>1605.42335</v>
      </c>
      <c r="H54" s="184">
        <f t="shared" si="12"/>
        <v>0.79850969341055944</v>
      </c>
      <c r="I54" s="59"/>
      <c r="J54" s="60"/>
      <c r="K54" s="59"/>
      <c r="L54" s="60"/>
    </row>
    <row r="55" spans="1:12" ht="20.100000000000001" customHeight="1" x14ac:dyDescent="0.2">
      <c r="A55" s="186" t="s">
        <v>8</v>
      </c>
      <c r="B55" s="62" t="s">
        <v>57</v>
      </c>
      <c r="C55" s="283">
        <v>-759.95610999999997</v>
      </c>
      <c r="D55" s="283">
        <v>-421.34712000000002</v>
      </c>
      <c r="E55" s="252">
        <f t="shared" si="11"/>
        <v>0.55443612394931596</v>
      </c>
      <c r="F55" s="283">
        <v>-647.23724000000004</v>
      </c>
      <c r="G55" s="283">
        <v>-404.48032000000001</v>
      </c>
      <c r="H55" s="252">
        <f t="shared" si="13"/>
        <v>0.62493363329959195</v>
      </c>
      <c r="I55" s="59"/>
      <c r="J55" s="60"/>
      <c r="K55" s="59"/>
      <c r="L55" s="60"/>
    </row>
    <row r="56" spans="1:12" ht="20.100000000000001" customHeight="1" x14ac:dyDescent="0.2">
      <c r="A56" s="186" t="s">
        <v>9</v>
      </c>
      <c r="B56" s="62" t="s">
        <v>83</v>
      </c>
      <c r="C56" s="283">
        <v>101711.88887</v>
      </c>
      <c r="D56" s="283">
        <v>244955.04788</v>
      </c>
      <c r="E56" s="252">
        <f t="shared" si="11"/>
        <v>2.4083226710407666</v>
      </c>
      <c r="F56" s="283">
        <v>81039.918390000006</v>
      </c>
      <c r="G56" s="283">
        <v>190720.06562000001</v>
      </c>
      <c r="H56" s="252">
        <f t="shared" si="13"/>
        <v>2.3534089052529708</v>
      </c>
      <c r="I56" s="59"/>
      <c r="J56" s="60"/>
      <c r="K56" s="59"/>
      <c r="L56" s="60"/>
    </row>
    <row r="57" spans="1:12" ht="20.100000000000001" customHeight="1" x14ac:dyDescent="0.2">
      <c r="A57" s="186" t="s">
        <v>10</v>
      </c>
      <c r="B57" s="62" t="s">
        <v>58</v>
      </c>
      <c r="C57" s="283">
        <v>7503.8911600000001</v>
      </c>
      <c r="D57" s="283">
        <v>1791.7727</v>
      </c>
      <c r="E57" s="252">
        <f t="shared" si="11"/>
        <v>0.2387791429533474</v>
      </c>
      <c r="F57" s="283">
        <v>5479.7342600000002</v>
      </c>
      <c r="G57" s="283">
        <v>846.84412999999995</v>
      </c>
      <c r="H57" s="252">
        <f t="shared" si="13"/>
        <v>0.15454109448000858</v>
      </c>
      <c r="I57" s="59"/>
      <c r="J57" s="60"/>
      <c r="K57" s="59"/>
      <c r="L57" s="60"/>
    </row>
    <row r="58" spans="1:12" ht="20.100000000000001" customHeight="1" x14ac:dyDescent="0.2">
      <c r="A58" s="186" t="s">
        <v>11</v>
      </c>
      <c r="B58" s="62" t="s">
        <v>59</v>
      </c>
      <c r="C58" s="283">
        <v>59225.177430000003</v>
      </c>
      <c r="D58" s="283">
        <v>68239.616580000002</v>
      </c>
      <c r="E58" s="252">
        <f t="shared" si="11"/>
        <v>1.1522061991397903</v>
      </c>
      <c r="F58" s="283">
        <v>41269.633710000002</v>
      </c>
      <c r="G58" s="283">
        <v>53057.20897</v>
      </c>
      <c r="H58" s="252">
        <f t="shared" si="13"/>
        <v>1.2856234524113008</v>
      </c>
      <c r="I58" s="59"/>
      <c r="J58" s="60"/>
      <c r="K58" s="59"/>
      <c r="L58" s="60"/>
    </row>
    <row r="59" spans="1:12" ht="20.100000000000001" customHeight="1" x14ac:dyDescent="0.2">
      <c r="A59" s="186" t="s">
        <v>12</v>
      </c>
      <c r="B59" s="62" t="s">
        <v>84</v>
      </c>
      <c r="C59" s="283">
        <v>-169891.34513</v>
      </c>
      <c r="D59" s="283">
        <v>9110.8418700000002</v>
      </c>
      <c r="E59" s="252" t="s">
        <v>33</v>
      </c>
      <c r="F59" s="283">
        <v>-143625.20944999999</v>
      </c>
      <c r="G59" s="283">
        <v>4651.1225999999997</v>
      </c>
      <c r="H59" s="252" t="s">
        <v>33</v>
      </c>
      <c r="I59" s="59"/>
      <c r="J59" s="60"/>
      <c r="K59" s="59"/>
      <c r="L59" s="60"/>
    </row>
    <row r="60" spans="1:12" ht="20.100000000000001" customHeight="1" x14ac:dyDescent="0.2">
      <c r="A60" s="186" t="s">
        <v>13</v>
      </c>
      <c r="B60" s="62" t="s">
        <v>60</v>
      </c>
      <c r="C60" s="283">
        <v>-36471.787210000002</v>
      </c>
      <c r="D60" s="283">
        <v>-8152.2460700000001</v>
      </c>
      <c r="E60" s="252">
        <f t="shared" si="11"/>
        <v>0.22352197941549681</v>
      </c>
      <c r="F60" s="283">
        <v>-38173.008900000001</v>
      </c>
      <c r="G60" s="283">
        <v>-6952.2582000000002</v>
      </c>
      <c r="H60" s="252">
        <f t="shared" si="13"/>
        <v>0.18212497260073204</v>
      </c>
      <c r="I60" s="59"/>
      <c r="J60" s="60"/>
      <c r="K60" s="59"/>
      <c r="L60" s="60"/>
    </row>
    <row r="61" spans="1:12" ht="20.100000000000001" customHeight="1" x14ac:dyDescent="0.2">
      <c r="A61" s="186" t="s">
        <v>14</v>
      </c>
      <c r="B61" s="62" t="s">
        <v>85</v>
      </c>
      <c r="C61" s="283">
        <v>5110.4802200000004</v>
      </c>
      <c r="D61" s="283">
        <v>8181.0503600000002</v>
      </c>
      <c r="E61" s="252">
        <f t="shared" si="11"/>
        <v>1.6008378875987508</v>
      </c>
      <c r="F61" s="283">
        <v>4052.81387</v>
      </c>
      <c r="G61" s="283">
        <v>6524.9930100000001</v>
      </c>
      <c r="H61" s="252">
        <f t="shared" si="13"/>
        <v>1.6099907914103146</v>
      </c>
      <c r="I61" s="59"/>
      <c r="J61" s="60"/>
      <c r="K61" s="59"/>
      <c r="L61" s="60"/>
    </row>
    <row r="62" spans="1:12" ht="20.100000000000001" customHeight="1" x14ac:dyDescent="0.2">
      <c r="A62" s="186" t="s">
        <v>15</v>
      </c>
      <c r="B62" s="62" t="s">
        <v>61</v>
      </c>
      <c r="C62" s="283">
        <v>35318.678030000003</v>
      </c>
      <c r="D62" s="283">
        <v>50546.590279999997</v>
      </c>
      <c r="E62" s="252">
        <f t="shared" si="11"/>
        <v>1.431157480952862</v>
      </c>
      <c r="F62" s="283">
        <v>22117.574059999999</v>
      </c>
      <c r="G62" s="283">
        <v>38469.694280000003</v>
      </c>
      <c r="H62" s="252">
        <f t="shared" si="13"/>
        <v>1.7393270245480079</v>
      </c>
      <c r="I62" s="59"/>
      <c r="J62" s="60"/>
      <c r="K62" s="59"/>
      <c r="L62" s="60"/>
    </row>
    <row r="63" spans="1:12" ht="20.100000000000001" customHeight="1" x14ac:dyDescent="0.2">
      <c r="A63" s="186" t="s">
        <v>16</v>
      </c>
      <c r="B63" s="62" t="s">
        <v>62</v>
      </c>
      <c r="C63" s="283">
        <v>8317.0101200000008</v>
      </c>
      <c r="D63" s="283">
        <v>4545.4069600000003</v>
      </c>
      <c r="E63" s="252">
        <f t="shared" si="11"/>
        <v>0.54651934943178837</v>
      </c>
      <c r="F63" s="283">
        <v>6233.4011200000004</v>
      </c>
      <c r="G63" s="283">
        <v>3085.3909600000002</v>
      </c>
      <c r="H63" s="252">
        <f t="shared" si="13"/>
        <v>0.49497712414182005</v>
      </c>
      <c r="I63" s="59"/>
      <c r="J63" s="60"/>
      <c r="K63" s="59"/>
      <c r="L63" s="60"/>
    </row>
    <row r="64" spans="1:12" ht="20.100000000000001" customHeight="1" x14ac:dyDescent="0.2">
      <c r="A64" s="186" t="s">
        <v>17</v>
      </c>
      <c r="B64" s="62" t="s">
        <v>63</v>
      </c>
      <c r="C64" s="283">
        <v>-23985.226350000001</v>
      </c>
      <c r="D64" s="283">
        <v>14986.28844</v>
      </c>
      <c r="E64" s="252" t="s">
        <v>33</v>
      </c>
      <c r="F64" s="283">
        <v>-20843.871060000001</v>
      </c>
      <c r="G64" s="283">
        <v>11207.21603</v>
      </c>
      <c r="H64" s="252" t="s">
        <v>33</v>
      </c>
      <c r="I64" s="59"/>
      <c r="J64" s="60"/>
      <c r="K64" s="59"/>
      <c r="L64" s="60"/>
    </row>
    <row r="65" spans="1:12" ht="20.100000000000001" customHeight="1" x14ac:dyDescent="0.2">
      <c r="A65" s="186" t="s">
        <v>18</v>
      </c>
      <c r="B65" s="62" t="s">
        <v>98</v>
      </c>
      <c r="C65" s="283">
        <v>-872.43412000000001</v>
      </c>
      <c r="D65" s="283">
        <v>-1017.1897300000001</v>
      </c>
      <c r="E65" s="252">
        <f t="shared" si="11"/>
        <v>1.1659215368605713</v>
      </c>
      <c r="F65" s="283">
        <v>-881.23925999999994</v>
      </c>
      <c r="G65" s="283">
        <v>-1018.64334</v>
      </c>
      <c r="H65" s="252">
        <f t="shared" si="13"/>
        <v>1.1559214236551376</v>
      </c>
      <c r="I65" s="59"/>
      <c r="J65" s="60"/>
      <c r="K65" s="59"/>
      <c r="L65" s="60"/>
    </row>
    <row r="66" spans="1:12" ht="20.100000000000001" customHeight="1" x14ac:dyDescent="0.2">
      <c r="A66" s="186" t="s">
        <v>19</v>
      </c>
      <c r="B66" s="62" t="s">
        <v>326</v>
      </c>
      <c r="C66" s="283" t="s">
        <v>33</v>
      </c>
      <c r="D66" s="283">
        <v>-3661.64399</v>
      </c>
      <c r="E66" s="252" t="s">
        <v>33</v>
      </c>
      <c r="F66" s="283" t="s">
        <v>33</v>
      </c>
      <c r="G66" s="283">
        <v>-3029.3110000000001</v>
      </c>
      <c r="H66" s="252" t="s">
        <v>33</v>
      </c>
      <c r="I66" s="59"/>
      <c r="J66" s="60"/>
      <c r="K66" s="59"/>
      <c r="L66" s="60"/>
    </row>
    <row r="67" spans="1:12" ht="20.100000000000001" customHeight="1" x14ac:dyDescent="0.2">
      <c r="A67" s="186" t="s">
        <v>20</v>
      </c>
      <c r="B67" s="62" t="s">
        <v>64</v>
      </c>
      <c r="C67" s="283">
        <v>-2411.5528100000001</v>
      </c>
      <c r="D67" s="283">
        <v>1522.6077499999999</v>
      </c>
      <c r="E67" s="252" t="s">
        <v>33</v>
      </c>
      <c r="F67" s="283">
        <v>-2314.6738099999998</v>
      </c>
      <c r="G67" s="283">
        <v>1522.6077499999999</v>
      </c>
      <c r="H67" s="252" t="s">
        <v>33</v>
      </c>
      <c r="I67" s="59"/>
      <c r="J67" s="60"/>
      <c r="K67" s="59"/>
      <c r="L67" s="60"/>
    </row>
    <row r="68" spans="1:12" ht="20.100000000000001" customHeight="1" x14ac:dyDescent="0.2">
      <c r="A68" s="186" t="s">
        <v>22</v>
      </c>
      <c r="B68" s="62" t="s">
        <v>99</v>
      </c>
      <c r="C68" s="283">
        <v>-8737.7412800000002</v>
      </c>
      <c r="D68" s="283">
        <v>12661.966829999999</v>
      </c>
      <c r="E68" s="252" t="s">
        <v>33</v>
      </c>
      <c r="F68" s="283">
        <v>-6641.7486900000004</v>
      </c>
      <c r="G68" s="283">
        <v>9032.3222900000001</v>
      </c>
      <c r="H68" s="252" t="s">
        <v>33</v>
      </c>
      <c r="I68" s="59"/>
      <c r="J68" s="60"/>
      <c r="K68" s="59"/>
      <c r="L68" s="60"/>
    </row>
    <row r="69" spans="1:12" ht="20.100000000000001" customHeight="1" x14ac:dyDescent="0.2">
      <c r="A69" s="186" t="s">
        <v>23</v>
      </c>
      <c r="B69" s="62" t="s">
        <v>86</v>
      </c>
      <c r="C69" s="283">
        <v>3500.6926400000002</v>
      </c>
      <c r="D69" s="283">
        <v>4673.6068400000004</v>
      </c>
      <c r="E69" s="252">
        <f t="shared" si="11"/>
        <v>1.3350520370163088</v>
      </c>
      <c r="F69" s="283">
        <v>2587.0097300000002</v>
      </c>
      <c r="G69" s="283">
        <v>3553.0601999999999</v>
      </c>
      <c r="H69" s="252">
        <f t="shared" si="13"/>
        <v>1.3734235935788304</v>
      </c>
      <c r="I69" s="59"/>
      <c r="J69" s="60"/>
      <c r="K69" s="59"/>
      <c r="L69" s="60"/>
    </row>
    <row r="70" spans="1:12" ht="20.100000000000001" customHeight="1" x14ac:dyDescent="0.2">
      <c r="A70" s="186" t="s">
        <v>24</v>
      </c>
      <c r="B70" s="62" t="s">
        <v>105</v>
      </c>
      <c r="C70" s="283" t="s">
        <v>33</v>
      </c>
      <c r="D70" s="283">
        <v>211.27011999999999</v>
      </c>
      <c r="E70" s="252" t="s">
        <v>33</v>
      </c>
      <c r="F70" s="283" t="s">
        <v>33</v>
      </c>
      <c r="G70" s="283">
        <v>164.90610000000001</v>
      </c>
      <c r="H70" s="252" t="s">
        <v>33</v>
      </c>
      <c r="I70" s="59"/>
      <c r="J70" s="60"/>
      <c r="K70" s="59"/>
      <c r="L70" s="60"/>
    </row>
    <row r="71" spans="1:12" ht="20.100000000000001" customHeight="1" x14ac:dyDescent="0.2">
      <c r="A71" s="186" t="s">
        <v>25</v>
      </c>
      <c r="B71" s="62" t="s">
        <v>65</v>
      </c>
      <c r="C71" s="283">
        <v>4003.5651499999999</v>
      </c>
      <c r="D71" s="283">
        <v>1659.50784</v>
      </c>
      <c r="E71" s="252">
        <f t="shared" si="11"/>
        <v>0.41450751463355107</v>
      </c>
      <c r="F71" s="283">
        <v>3233.9394200000002</v>
      </c>
      <c r="G71" s="283">
        <v>643.26715999999999</v>
      </c>
      <c r="H71" s="252">
        <f t="shared" si="13"/>
        <v>0.1989113203610969</v>
      </c>
      <c r="I71" s="59"/>
      <c r="J71" s="60"/>
      <c r="K71" s="59"/>
      <c r="L71" s="60"/>
    </row>
    <row r="72" spans="1:12" ht="20.100000000000001" customHeight="1" x14ac:dyDescent="0.2">
      <c r="A72" s="186" t="s">
        <v>26</v>
      </c>
      <c r="B72" s="62" t="s">
        <v>66</v>
      </c>
      <c r="C72" s="283">
        <v>1828706.9354099999</v>
      </c>
      <c r="D72" s="283">
        <v>2638534.64977</v>
      </c>
      <c r="E72" s="252">
        <f t="shared" si="11"/>
        <v>1.4428417143714911</v>
      </c>
      <c r="F72" s="283">
        <v>1592951.16591</v>
      </c>
      <c r="G72" s="283">
        <v>2332065.4843000001</v>
      </c>
      <c r="H72" s="252">
        <f t="shared" si="13"/>
        <v>1.463990569332845</v>
      </c>
      <c r="I72" s="59"/>
      <c r="J72" s="60"/>
      <c r="K72" s="59"/>
      <c r="L72" s="60"/>
    </row>
    <row r="73" spans="1:12" ht="20.100000000000001" customHeight="1" x14ac:dyDescent="0.2">
      <c r="A73" s="186" t="s">
        <v>27</v>
      </c>
      <c r="B73" s="62" t="s">
        <v>100</v>
      </c>
      <c r="C73" s="283">
        <v>279.86345999999998</v>
      </c>
      <c r="D73" s="283">
        <v>3497.0454</v>
      </c>
      <c r="E73" s="252">
        <f t="shared" si="11"/>
        <v>12.495541218564226</v>
      </c>
      <c r="F73" s="283">
        <v>14.156459999999999</v>
      </c>
      <c r="G73" s="283">
        <v>2304.2883999999999</v>
      </c>
      <c r="H73" s="252">
        <f t="shared" si="13"/>
        <v>162.77292486963549</v>
      </c>
      <c r="I73" s="59"/>
      <c r="J73" s="60"/>
      <c r="K73" s="59"/>
      <c r="L73" s="60"/>
    </row>
    <row r="74" spans="1:12" ht="20.100000000000001" customHeight="1" x14ac:dyDescent="0.2">
      <c r="A74" s="186" t="s">
        <v>28</v>
      </c>
      <c r="B74" s="62" t="s">
        <v>327</v>
      </c>
      <c r="C74" s="283">
        <v>23337.189310000002</v>
      </c>
      <c r="D74" s="283">
        <v>25960.056680000002</v>
      </c>
      <c r="E74" s="252">
        <f t="shared" si="11"/>
        <v>1.1123900284288348</v>
      </c>
      <c r="F74" s="283">
        <v>18206.535309999999</v>
      </c>
      <c r="G74" s="283">
        <v>19891.81668</v>
      </c>
      <c r="H74" s="252">
        <f t="shared" si="13"/>
        <v>1.0925646390872816</v>
      </c>
      <c r="I74" s="59"/>
      <c r="J74" s="60"/>
      <c r="K74" s="59"/>
      <c r="L74" s="60"/>
    </row>
    <row r="75" spans="1:12" ht="20.100000000000001" customHeight="1" x14ac:dyDescent="0.2">
      <c r="A75" s="186" t="s">
        <v>29</v>
      </c>
      <c r="B75" s="62" t="s">
        <v>67</v>
      </c>
      <c r="C75" s="283">
        <v>499.56502999999998</v>
      </c>
      <c r="D75" s="283">
        <v>-1378.4689800000001</v>
      </c>
      <c r="E75" s="252" t="s">
        <v>33</v>
      </c>
      <c r="F75" s="283">
        <v>499.56502999999998</v>
      </c>
      <c r="G75" s="283">
        <v>-1378.4689800000001</v>
      </c>
      <c r="H75" s="252" t="s">
        <v>33</v>
      </c>
      <c r="I75" s="59"/>
      <c r="J75" s="60"/>
      <c r="K75" s="59"/>
      <c r="L75" s="60"/>
    </row>
    <row r="76" spans="1:12" ht="20.100000000000001" customHeight="1" x14ac:dyDescent="0.2">
      <c r="A76" s="186" t="s">
        <v>30</v>
      </c>
      <c r="B76" s="62" t="s">
        <v>75</v>
      </c>
      <c r="C76" s="283">
        <v>-865.46086000000003</v>
      </c>
      <c r="D76" s="283">
        <v>42384.753140000001</v>
      </c>
      <c r="E76" s="252" t="s">
        <v>33</v>
      </c>
      <c r="F76" s="283">
        <v>7360.8471399999999</v>
      </c>
      <c r="G76" s="283">
        <v>25904.368139999999</v>
      </c>
      <c r="H76" s="252">
        <f t="shared" si="13"/>
        <v>3.5192101734094696</v>
      </c>
      <c r="I76" s="59"/>
      <c r="J76" s="60"/>
      <c r="K76" s="59"/>
      <c r="L76" s="60"/>
    </row>
    <row r="77" spans="1:12" ht="20.100000000000001" customHeight="1" x14ac:dyDescent="0.2">
      <c r="A77" s="186" t="s">
        <v>31</v>
      </c>
      <c r="B77" s="62" t="s">
        <v>76</v>
      </c>
      <c r="C77" s="283">
        <v>-34594.570460000003</v>
      </c>
      <c r="D77" s="283">
        <v>-35116.073790000002</v>
      </c>
      <c r="E77" s="252">
        <f t="shared" si="11"/>
        <v>1.0150747161495468</v>
      </c>
      <c r="F77" s="283">
        <v>-34600.264459999999</v>
      </c>
      <c r="G77" s="283">
        <v>-35116.073790000002</v>
      </c>
      <c r="H77" s="252">
        <f t="shared" si="13"/>
        <v>1.0149076701594668</v>
      </c>
      <c r="I77" s="59"/>
      <c r="J77" s="60"/>
      <c r="K77" s="59"/>
      <c r="L77" s="60"/>
    </row>
    <row r="78" spans="1:12" ht="20.100000000000001" customHeight="1" x14ac:dyDescent="0.2">
      <c r="A78" s="186" t="s">
        <v>101</v>
      </c>
      <c r="B78" s="62" t="s">
        <v>68</v>
      </c>
      <c r="C78" s="283">
        <v>8144.1953899999999</v>
      </c>
      <c r="D78" s="283">
        <v>38609.392269999997</v>
      </c>
      <c r="E78" s="252">
        <f t="shared" si="11"/>
        <v>4.7407251939715556</v>
      </c>
      <c r="F78" s="283">
        <v>3402.5106700000001</v>
      </c>
      <c r="G78" s="283">
        <v>31159.734570000001</v>
      </c>
      <c r="H78" s="252">
        <f t="shared" si="13"/>
        <v>9.1578653506470857</v>
      </c>
      <c r="I78" s="59"/>
      <c r="J78" s="60"/>
      <c r="K78" s="59"/>
      <c r="L78" s="60"/>
    </row>
    <row r="79" spans="1:12" ht="20.100000000000001" customHeight="1" x14ac:dyDescent="0.2">
      <c r="A79" s="186" t="s">
        <v>102</v>
      </c>
      <c r="B79" s="62" t="s">
        <v>69</v>
      </c>
      <c r="C79" s="283">
        <v>324588.24054000003</v>
      </c>
      <c r="D79" s="283">
        <v>415421.74128000002</v>
      </c>
      <c r="E79" s="252">
        <f t="shared" si="11"/>
        <v>1.2798422413236079</v>
      </c>
      <c r="F79" s="283">
        <v>258994.65197000001</v>
      </c>
      <c r="G79" s="283">
        <v>327650.20736</v>
      </c>
      <c r="H79" s="252">
        <f t="shared" si="13"/>
        <v>1.2650848381145434</v>
      </c>
      <c r="I79" s="59"/>
      <c r="J79" s="60"/>
      <c r="K79" s="59"/>
      <c r="L79" s="60"/>
    </row>
    <row r="80" spans="1:12" ht="20.100000000000001" customHeight="1" thickBot="1" x14ac:dyDescent="0.25">
      <c r="A80" s="186" t="s">
        <v>104</v>
      </c>
      <c r="B80" s="62" t="s">
        <v>70</v>
      </c>
      <c r="C80" s="283">
        <v>331.66289999999998</v>
      </c>
      <c r="D80" s="283">
        <v>1010.26054</v>
      </c>
      <c r="E80" s="252">
        <f t="shared" si="11"/>
        <v>3.0460462716812766</v>
      </c>
      <c r="F80" s="283">
        <v>352.6909</v>
      </c>
      <c r="G80" s="283">
        <v>1067.7565400000001</v>
      </c>
      <c r="H80" s="252">
        <f t="shared" si="13"/>
        <v>3.0274570168949642</v>
      </c>
      <c r="I80" s="59"/>
      <c r="J80" s="60"/>
      <c r="K80" s="59"/>
      <c r="L80" s="60"/>
    </row>
    <row r="81" spans="1:12" s="103" customFormat="1" ht="20.100000000000001" customHeight="1" thickBot="1" x14ac:dyDescent="0.25">
      <c r="A81" s="229"/>
      <c r="B81" s="115" t="s">
        <v>164</v>
      </c>
      <c r="C81" s="389">
        <f>SUM(C47:C80)</f>
        <v>2291096.1547199995</v>
      </c>
      <c r="D81" s="389">
        <f>SUM(D47:D80)</f>
        <v>3966789.8740700013</v>
      </c>
      <c r="E81" s="185">
        <f t="shared" ref="E81" si="14">+IF(C81=0,"X",D81/C81)</f>
        <v>1.7313938858034497</v>
      </c>
      <c r="F81" s="389">
        <f>SUM(F47:F80)</f>
        <v>1929650.4564499999</v>
      </c>
      <c r="G81" s="389">
        <f>SUM(G47:G80)</f>
        <v>3403618.0142000001</v>
      </c>
      <c r="H81" s="185">
        <f t="shared" ref="H81" si="15">+IF(F81=0,"X",G81/F81)</f>
        <v>1.7638521022411879</v>
      </c>
      <c r="I81" s="59"/>
      <c r="J81" s="60"/>
      <c r="K81" s="59"/>
      <c r="L81" s="60"/>
    </row>
    <row r="82" spans="1:12" ht="20.100000000000001" customHeight="1" x14ac:dyDescent="0.2">
      <c r="B82" s="352"/>
      <c r="C82" s="352"/>
      <c r="D82" s="352"/>
      <c r="E82" s="352"/>
      <c r="F82" s="352"/>
      <c r="G82" s="353"/>
      <c r="H82" s="352"/>
    </row>
    <row r="83" spans="1:12" ht="20.100000000000001" customHeight="1" x14ac:dyDescent="0.2">
      <c r="B83" s="352"/>
      <c r="C83" s="352"/>
      <c r="D83" s="352"/>
      <c r="E83" s="352"/>
      <c r="F83" s="352"/>
      <c r="G83" s="353"/>
      <c r="H83" s="352"/>
    </row>
    <row r="84" spans="1:12" ht="20.100000000000001" customHeight="1" x14ac:dyDescent="0.2">
      <c r="B84" s="57"/>
      <c r="C84" s="57"/>
      <c r="D84" s="57"/>
      <c r="E84" s="57"/>
      <c r="F84" s="57"/>
    </row>
    <row r="85" spans="1:12" ht="20.100000000000001" customHeight="1" x14ac:dyDescent="0.2">
      <c r="B85" s="390"/>
      <c r="C85" s="391"/>
      <c r="D85" s="391"/>
      <c r="E85" s="392"/>
      <c r="F85" s="57"/>
    </row>
    <row r="86" spans="1:12" ht="20.100000000000001" customHeight="1" x14ac:dyDescent="0.2">
      <c r="B86" s="224"/>
      <c r="C86" s="63"/>
      <c r="D86" s="63"/>
      <c r="E86" s="57"/>
      <c r="F86" s="57"/>
    </row>
    <row r="87" spans="1:12" ht="20.100000000000001" customHeight="1" x14ac:dyDescent="0.2">
      <c r="B87" s="224"/>
      <c r="C87" s="63"/>
      <c r="D87" s="63"/>
      <c r="E87" s="57"/>
      <c r="F87" s="57"/>
    </row>
    <row r="88" spans="1:12" ht="20.100000000000001" customHeight="1" x14ac:dyDescent="0.2">
      <c r="B88" s="120"/>
      <c r="C88" s="63"/>
      <c r="D88" s="63"/>
      <c r="E88" s="57"/>
      <c r="F88" s="57"/>
    </row>
    <row r="89" spans="1:12" ht="20.100000000000001" customHeight="1" x14ac:dyDescent="0.2">
      <c r="B89" s="57"/>
      <c r="C89" s="57"/>
      <c r="D89" s="57"/>
      <c r="E89" s="57"/>
      <c r="F89" s="57"/>
    </row>
    <row r="90" spans="1:12" ht="20.100000000000001" customHeight="1" x14ac:dyDescent="0.2"/>
    <row r="91" spans="1:12" ht="20.100000000000001" customHeight="1" x14ac:dyDescent="0.2"/>
    <row r="92" spans="1:12" ht="20.100000000000001" customHeight="1" x14ac:dyDescent="0.2"/>
    <row r="93" spans="1:12" ht="20.100000000000001" customHeight="1" x14ac:dyDescent="0.2"/>
    <row r="94" spans="1:12" ht="20.100000000000001" customHeight="1" x14ac:dyDescent="0.2"/>
    <row r="95" spans="1:12" ht="20.100000000000001" customHeight="1" x14ac:dyDescent="0.2"/>
    <row r="96" spans="1:12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/>
    <row r="119" spans="2:4" ht="20.100000000000001" customHeight="1" x14ac:dyDescent="0.2"/>
    <row r="120" spans="2:4" ht="20.100000000000001" customHeight="1" x14ac:dyDescent="0.2"/>
    <row r="121" spans="2:4" ht="20.100000000000001" customHeight="1" x14ac:dyDescent="0.2"/>
    <row r="122" spans="2:4" ht="20.100000000000001" customHeight="1" x14ac:dyDescent="0.2"/>
    <row r="123" spans="2:4" ht="20.100000000000001" customHeight="1" x14ac:dyDescent="0.2">
      <c r="B123" s="57"/>
      <c r="C123" s="57"/>
      <c r="D123" s="57"/>
    </row>
    <row r="124" spans="2:4" ht="20.100000000000001" customHeight="1" x14ac:dyDescent="0.2">
      <c r="B124" s="390"/>
      <c r="C124" s="391"/>
      <c r="D124" s="391"/>
    </row>
    <row r="125" spans="2:4" ht="20.100000000000001" customHeight="1" x14ac:dyDescent="0.2">
      <c r="B125" s="224"/>
      <c r="C125" s="63"/>
      <c r="D125" s="63"/>
    </row>
    <row r="126" spans="2:4" ht="20.100000000000001" customHeight="1" x14ac:dyDescent="0.2">
      <c r="B126" s="224"/>
      <c r="C126" s="63"/>
      <c r="D126" s="63"/>
    </row>
    <row r="127" spans="2:4" ht="20.100000000000001" customHeight="1" x14ac:dyDescent="0.2">
      <c r="B127" s="120"/>
      <c r="C127" s="63"/>
      <c r="D127" s="63"/>
    </row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</sheetData>
  <sortState ref="B14:H39">
    <sortCondition ref="B39"/>
  </sortState>
  <mergeCells count="3">
    <mergeCell ref="A2:H2"/>
    <mergeCell ref="A10:H10"/>
    <mergeCell ref="A43:H43"/>
  </mergeCells>
  <phoneticPr fontId="0" type="noConversion"/>
  <conditionalFormatting sqref="J6:J81 L6:L81">
    <cfRule type="cellIs" dxfId="5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93"/>
  <sheetViews>
    <sheetView topLeftCell="A150" zoomScale="80" zoomScaleNormal="80" zoomScaleSheetLayoutView="80" workbookViewId="0">
      <selection activeCell="J177" sqref="J177"/>
    </sheetView>
  </sheetViews>
  <sheetFormatPr defaultRowHeight="14.25" x14ac:dyDescent="0.2"/>
  <cols>
    <col min="1" max="1" width="4.42578125" style="62" customWidth="1"/>
    <col min="2" max="2" width="35.7109375" style="62" customWidth="1"/>
    <col min="3" max="3" width="14.42578125" style="62" customWidth="1"/>
    <col min="4" max="4" width="14.5703125" style="62" customWidth="1"/>
    <col min="5" max="5" width="13.7109375" style="62" customWidth="1"/>
    <col min="6" max="6" width="13.140625" style="62" customWidth="1"/>
    <col min="7" max="7" width="13.28515625" style="62" customWidth="1"/>
    <col min="8" max="8" width="13.42578125" style="62" customWidth="1"/>
    <col min="9" max="9" width="11.140625" style="62" customWidth="1"/>
    <col min="10" max="16384" width="9.140625" style="62"/>
  </cols>
  <sheetData>
    <row r="1" spans="1:11" s="103" customFormat="1" ht="20.100000000000001" customHeight="1" x14ac:dyDescent="0.2">
      <c r="A1" s="574" t="s">
        <v>242</v>
      </c>
      <c r="B1" s="574"/>
      <c r="C1" s="574"/>
      <c r="D1" s="574"/>
      <c r="E1" s="574"/>
      <c r="F1" s="574"/>
      <c r="G1" s="574"/>
      <c r="H1" s="574"/>
    </row>
    <row r="2" spans="1:11" s="103" customFormat="1" ht="20.100000000000001" customHeight="1" x14ac:dyDescent="0.2">
      <c r="A2" s="212"/>
      <c r="B2" s="212"/>
      <c r="C2" s="212"/>
      <c r="D2" s="212"/>
      <c r="E2" s="212"/>
      <c r="F2" s="212"/>
      <c r="G2" s="212"/>
      <c r="H2" s="212"/>
    </row>
    <row r="3" spans="1:11" s="103" customFormat="1" ht="20.100000000000001" customHeight="1" thickBot="1" x14ac:dyDescent="0.25">
      <c r="A3" s="116"/>
      <c r="B3" s="116"/>
      <c r="C3" s="116"/>
      <c r="D3" s="116"/>
      <c r="E3" s="116"/>
      <c r="F3" s="116"/>
      <c r="G3" s="116"/>
      <c r="H3" s="116"/>
    </row>
    <row r="4" spans="1:11" ht="27.75" customHeight="1" thickBot="1" x14ac:dyDescent="0.25">
      <c r="A4" s="108" t="s">
        <v>156</v>
      </c>
      <c r="B4" s="234" t="s">
        <v>157</v>
      </c>
      <c r="C4" s="575" t="s">
        <v>244</v>
      </c>
      <c r="D4" s="576"/>
      <c r="E4" s="234" t="s">
        <v>159</v>
      </c>
      <c r="F4" s="575" t="s">
        <v>244</v>
      </c>
      <c r="G4" s="601"/>
      <c r="H4" s="576"/>
    </row>
    <row r="5" spans="1:11" ht="20.100000000000001" customHeight="1" thickBot="1" x14ac:dyDescent="0.25">
      <c r="A5" s="117"/>
      <c r="B5" s="387"/>
      <c r="C5" s="182" t="s">
        <v>97</v>
      </c>
      <c r="D5" s="182" t="s">
        <v>319</v>
      </c>
      <c r="E5" s="183" t="s">
        <v>322</v>
      </c>
      <c r="F5" s="182" t="s">
        <v>97</v>
      </c>
      <c r="G5" s="182" t="s">
        <v>319</v>
      </c>
      <c r="H5" s="183" t="s">
        <v>250</v>
      </c>
    </row>
    <row r="6" spans="1:11" ht="20.100000000000001" customHeight="1" x14ac:dyDescent="0.2">
      <c r="A6" s="108" t="s">
        <v>0</v>
      </c>
      <c r="B6" s="222" t="s">
        <v>162</v>
      </c>
      <c r="C6" s="313">
        <v>498380</v>
      </c>
      <c r="D6" s="313">
        <v>404835</v>
      </c>
      <c r="E6" s="252">
        <f>+D6/C6</f>
        <v>0.81230185801998478</v>
      </c>
      <c r="F6" s="328">
        <v>1.7999999999999999E-2</v>
      </c>
      <c r="G6" s="328">
        <v>1.7000000000000001E-2</v>
      </c>
      <c r="H6" s="409">
        <f>+(G6-F6)*100</f>
        <v>-9.9999999999999742E-2</v>
      </c>
      <c r="I6" s="410"/>
      <c r="J6" s="60"/>
      <c r="K6" s="60"/>
    </row>
    <row r="7" spans="1:11" ht="20.100000000000001" customHeight="1" thickBot="1" x14ac:dyDescent="0.25">
      <c r="A7" s="112" t="s">
        <v>1</v>
      </c>
      <c r="B7" s="224" t="s">
        <v>161</v>
      </c>
      <c r="C7" s="316">
        <v>4856717</v>
      </c>
      <c r="D7" s="316">
        <v>6360061</v>
      </c>
      <c r="E7" s="252">
        <f>+D7/C7</f>
        <v>1.3095391392992426</v>
      </c>
      <c r="F7" s="332">
        <v>0.17599999999999999</v>
      </c>
      <c r="G7" s="332">
        <v>0.19800000000000001</v>
      </c>
      <c r="H7" s="409">
        <f>+(G7-F7)*100</f>
        <v>2.200000000000002</v>
      </c>
      <c r="I7" s="410"/>
      <c r="J7" s="60"/>
      <c r="K7" s="60"/>
    </row>
    <row r="8" spans="1:11" s="103" customFormat="1" ht="20.100000000000001" customHeight="1" thickBot="1" x14ac:dyDescent="0.25">
      <c r="A8" s="226"/>
      <c r="B8" s="227" t="s">
        <v>164</v>
      </c>
      <c r="C8" s="318">
        <v>5355097</v>
      </c>
      <c r="D8" s="318">
        <v>6764896</v>
      </c>
      <c r="E8" s="185">
        <f>+D8/C8</f>
        <v>1.2632630183916369</v>
      </c>
      <c r="F8" s="336">
        <v>9.7000000000000003E-2</v>
      </c>
      <c r="G8" s="336">
        <v>0.121</v>
      </c>
      <c r="H8" s="411">
        <f>+(G8-F8)*100</f>
        <v>2.3999999999999995</v>
      </c>
      <c r="I8" s="410"/>
      <c r="J8" s="60"/>
      <c r="K8" s="60"/>
    </row>
    <row r="9" spans="1:11" ht="20.100000000000001" customHeight="1" x14ac:dyDescent="0.2">
      <c r="A9" s="101"/>
    </row>
    <row r="10" spans="1:11" s="103" customFormat="1" ht="20.100000000000001" customHeight="1" x14ac:dyDescent="0.2">
      <c r="A10" s="574" t="s">
        <v>243</v>
      </c>
      <c r="B10" s="574"/>
      <c r="C10" s="574"/>
      <c r="D10" s="574"/>
      <c r="E10" s="574"/>
      <c r="F10" s="574"/>
      <c r="G10" s="574"/>
      <c r="H10" s="574"/>
    </row>
    <row r="11" spans="1:11" s="103" customFormat="1" ht="20.100000000000001" customHeight="1" thickBot="1" x14ac:dyDescent="0.25">
      <c r="A11" s="116"/>
      <c r="B11" s="116"/>
      <c r="C11" s="116"/>
      <c r="D11" s="116"/>
      <c r="E11" s="116"/>
      <c r="F11" s="116"/>
      <c r="G11" s="116"/>
      <c r="H11" s="116"/>
    </row>
    <row r="12" spans="1:11" ht="30" customHeight="1" thickBot="1" x14ac:dyDescent="0.25">
      <c r="A12" s="108" t="s">
        <v>156</v>
      </c>
      <c r="B12" s="234" t="s">
        <v>160</v>
      </c>
      <c r="C12" s="575" t="s">
        <v>244</v>
      </c>
      <c r="D12" s="576"/>
      <c r="E12" s="234" t="s">
        <v>159</v>
      </c>
      <c r="F12" s="575" t="s">
        <v>244</v>
      </c>
      <c r="G12" s="601"/>
      <c r="H12" s="576"/>
    </row>
    <row r="13" spans="1:11" ht="20.100000000000001" customHeight="1" thickBot="1" x14ac:dyDescent="0.25">
      <c r="A13" s="117"/>
      <c r="B13" s="387"/>
      <c r="C13" s="182" t="s">
        <v>97</v>
      </c>
      <c r="D13" s="182" t="s">
        <v>319</v>
      </c>
      <c r="E13" s="183" t="s">
        <v>322</v>
      </c>
      <c r="F13" s="182" t="s">
        <v>97</v>
      </c>
      <c r="G13" s="182" t="s">
        <v>319</v>
      </c>
      <c r="H13" s="183" t="s">
        <v>250</v>
      </c>
    </row>
    <row r="14" spans="1:11" ht="20.100000000000001" customHeight="1" x14ac:dyDescent="0.2">
      <c r="A14" s="25" t="s">
        <v>0</v>
      </c>
      <c r="B14" s="393" t="s">
        <v>41</v>
      </c>
      <c r="C14" s="394">
        <v>607.68341999999996</v>
      </c>
      <c r="D14" s="394">
        <v>1887.4460899999999</v>
      </c>
      <c r="E14" s="252">
        <f t="shared" ref="E14:E26" si="0">+IF(C14=0,"X",D14/C14)</f>
        <v>3.1059693713545782</v>
      </c>
      <c r="F14" s="395">
        <v>1.3384440655733272E-3</v>
      </c>
      <c r="G14" s="395">
        <v>4.2110692448533559E-3</v>
      </c>
      <c r="H14" s="396">
        <v>0.3</v>
      </c>
      <c r="I14" s="410"/>
      <c r="J14" s="60"/>
      <c r="K14" s="60"/>
    </row>
    <row r="15" spans="1:11" ht="20.100000000000001" customHeight="1" x14ac:dyDescent="0.2">
      <c r="A15" s="186" t="s">
        <v>1</v>
      </c>
      <c r="B15" s="393" t="s">
        <v>77</v>
      </c>
      <c r="C15" s="394">
        <v>14479.03161</v>
      </c>
      <c r="D15" s="394">
        <v>18350.876179999999</v>
      </c>
      <c r="E15" s="252">
        <f t="shared" si="0"/>
        <v>1.2674104646146289</v>
      </c>
      <c r="F15" s="395">
        <v>2.4478430868540593E-2</v>
      </c>
      <c r="G15" s="395">
        <v>3.0762936111363649E-2</v>
      </c>
      <c r="H15" s="396">
        <v>0.7</v>
      </c>
      <c r="I15" s="410"/>
      <c r="J15" s="60"/>
      <c r="K15" s="60"/>
    </row>
    <row r="16" spans="1:11" ht="20.100000000000001" customHeight="1" x14ac:dyDescent="0.2">
      <c r="A16" s="186" t="s">
        <v>2</v>
      </c>
      <c r="B16" s="393" t="s">
        <v>92</v>
      </c>
      <c r="C16" s="394">
        <v>11662.951230000001</v>
      </c>
      <c r="D16" s="394">
        <v>12295.372890000001</v>
      </c>
      <c r="E16" s="252">
        <f t="shared" si="0"/>
        <v>1.0542248396249188</v>
      </c>
      <c r="F16" s="395">
        <v>6.0299650922385024E-3</v>
      </c>
      <c r="G16" s="395">
        <v>6.5423783119502865E-3</v>
      </c>
      <c r="H16" s="396">
        <v>0.1</v>
      </c>
      <c r="I16" s="410"/>
      <c r="J16" s="60"/>
      <c r="K16" s="60"/>
    </row>
    <row r="17" spans="1:11" ht="20.100000000000001" customHeight="1" x14ac:dyDescent="0.2">
      <c r="A17" s="186" t="s">
        <v>3</v>
      </c>
      <c r="B17" s="393" t="s">
        <v>42</v>
      </c>
      <c r="C17" s="394">
        <v>7606.5795399999997</v>
      </c>
      <c r="D17" s="394">
        <v>9452.6767199999995</v>
      </c>
      <c r="E17" s="252">
        <f t="shared" si="0"/>
        <v>1.2426974135078852</v>
      </c>
      <c r="F17" s="395">
        <v>6.9533321417536041E-3</v>
      </c>
      <c r="G17" s="395">
        <v>8.972376106003016E-3</v>
      </c>
      <c r="H17" s="396">
        <v>0.2</v>
      </c>
      <c r="I17" s="410"/>
      <c r="J17" s="60"/>
      <c r="K17" s="60"/>
    </row>
    <row r="18" spans="1:11" ht="20.100000000000001" customHeight="1" x14ac:dyDescent="0.2">
      <c r="A18" s="186" t="s">
        <v>4</v>
      </c>
      <c r="B18" s="393" t="s">
        <v>323</v>
      </c>
      <c r="C18" s="394">
        <v>4709.5304299999998</v>
      </c>
      <c r="D18" s="394">
        <v>4138.5667700000004</v>
      </c>
      <c r="E18" s="252">
        <f t="shared" si="0"/>
        <v>0.87876420622257245</v>
      </c>
      <c r="F18" s="395">
        <v>2.0411223410799532E-2</v>
      </c>
      <c r="G18" s="395">
        <v>2.0766145247466852E-2</v>
      </c>
      <c r="H18" s="396">
        <v>0.1</v>
      </c>
      <c r="I18" s="410"/>
      <c r="J18" s="60"/>
      <c r="K18" s="60"/>
    </row>
    <row r="19" spans="1:11" ht="20.100000000000001" customHeight="1" x14ac:dyDescent="0.2">
      <c r="A19" s="186" t="s">
        <v>5</v>
      </c>
      <c r="B19" s="393" t="s">
        <v>43</v>
      </c>
      <c r="C19" s="394">
        <v>370.82895000000002</v>
      </c>
      <c r="D19" s="394">
        <v>406.61648000000002</v>
      </c>
      <c r="E19" s="252">
        <f t="shared" si="0"/>
        <v>1.0965068396089357</v>
      </c>
      <c r="F19" s="395">
        <v>1.4611660897930583E-3</v>
      </c>
      <c r="G19" s="395">
        <v>1.3543029564919789E-3</v>
      </c>
      <c r="H19" s="396">
        <v>0</v>
      </c>
      <c r="I19" s="410"/>
      <c r="J19" s="60"/>
      <c r="K19" s="60"/>
    </row>
    <row r="20" spans="1:11" ht="20.100000000000001" customHeight="1" x14ac:dyDescent="0.2">
      <c r="A20" s="186" t="s">
        <v>6</v>
      </c>
      <c r="B20" s="393" t="s">
        <v>44</v>
      </c>
      <c r="C20" s="394">
        <v>15923.98064</v>
      </c>
      <c r="D20" s="394">
        <v>17193.184959999999</v>
      </c>
      <c r="E20" s="252">
        <f t="shared" si="0"/>
        <v>1.0797039602529936</v>
      </c>
      <c r="F20" s="395">
        <v>3.2663714454604351E-2</v>
      </c>
      <c r="G20" s="395">
        <v>3.2234610423842985E-2</v>
      </c>
      <c r="H20" s="396">
        <v>-0.1</v>
      </c>
      <c r="I20" s="410"/>
      <c r="J20" s="60"/>
      <c r="K20" s="60"/>
    </row>
    <row r="21" spans="1:11" ht="20.100000000000001" customHeight="1" x14ac:dyDescent="0.2">
      <c r="A21" s="186" t="s">
        <v>7</v>
      </c>
      <c r="B21" s="393" t="s">
        <v>78</v>
      </c>
      <c r="C21" s="394">
        <v>1464.10529</v>
      </c>
      <c r="D21" s="394">
        <v>1486.8594700000001</v>
      </c>
      <c r="E21" s="252">
        <f t="shared" si="0"/>
        <v>1.0155413549526893</v>
      </c>
      <c r="F21" s="395">
        <v>2.4409393985070204E-2</v>
      </c>
      <c r="G21" s="395">
        <v>2.419467196673596E-2</v>
      </c>
      <c r="H21" s="396">
        <v>0</v>
      </c>
      <c r="I21" s="410"/>
      <c r="J21" s="60"/>
      <c r="K21" s="60"/>
    </row>
    <row r="22" spans="1:11" ht="20.100000000000001" customHeight="1" x14ac:dyDescent="0.2">
      <c r="A22" s="186" t="s">
        <v>8</v>
      </c>
      <c r="B22" s="393" t="s">
        <v>71</v>
      </c>
      <c r="C22" s="394">
        <v>19452.317279999999</v>
      </c>
      <c r="D22" s="394">
        <v>20419.253980000001</v>
      </c>
      <c r="E22" s="252">
        <f t="shared" si="0"/>
        <v>1.0497080469170716</v>
      </c>
      <c r="F22" s="395">
        <v>2.1506090810943675E-2</v>
      </c>
      <c r="G22" s="395">
        <v>4.8732609199072373E-2</v>
      </c>
      <c r="H22" s="396">
        <v>2.7</v>
      </c>
      <c r="I22" s="410"/>
      <c r="J22" s="60"/>
      <c r="K22" s="60"/>
    </row>
    <row r="23" spans="1:11" ht="20.100000000000001" customHeight="1" x14ac:dyDescent="0.2">
      <c r="A23" s="186" t="s">
        <v>9</v>
      </c>
      <c r="B23" s="393" t="s">
        <v>45</v>
      </c>
      <c r="C23" s="394">
        <v>69.71678</v>
      </c>
      <c r="D23" s="394">
        <v>288.14632999999998</v>
      </c>
      <c r="E23" s="252">
        <f t="shared" si="0"/>
        <v>4.133098660035647</v>
      </c>
      <c r="F23" s="395">
        <v>5.9153813492645067E-5</v>
      </c>
      <c r="G23" s="395">
        <v>2.3904471247477579E-4</v>
      </c>
      <c r="H23" s="396">
        <v>0</v>
      </c>
      <c r="I23" s="410"/>
      <c r="J23" s="60"/>
      <c r="K23" s="60"/>
    </row>
    <row r="24" spans="1:11" ht="20.100000000000001" customHeight="1" x14ac:dyDescent="0.2">
      <c r="A24" s="186" t="s">
        <v>10</v>
      </c>
      <c r="B24" s="393" t="s">
        <v>46</v>
      </c>
      <c r="C24" s="394">
        <v>68663.467969999998</v>
      </c>
      <c r="D24" s="394">
        <v>84120.872140000007</v>
      </c>
      <c r="E24" s="252">
        <f t="shared" si="0"/>
        <v>1.2251183143961437</v>
      </c>
      <c r="F24" s="395">
        <v>6.9739050671220076E-2</v>
      </c>
      <c r="G24" s="395">
        <v>8.6286441411057332E-2</v>
      </c>
      <c r="H24" s="396">
        <v>1.6</v>
      </c>
      <c r="I24" s="410"/>
      <c r="J24" s="60"/>
      <c r="K24" s="60"/>
    </row>
    <row r="25" spans="1:11" ht="20.100000000000001" customHeight="1" x14ac:dyDescent="0.2">
      <c r="A25" s="186" t="s">
        <v>11</v>
      </c>
      <c r="B25" s="393" t="s">
        <v>47</v>
      </c>
      <c r="C25" s="394">
        <v>1344.46767</v>
      </c>
      <c r="D25" s="394">
        <v>1529.92723</v>
      </c>
      <c r="E25" s="252">
        <f t="shared" si="0"/>
        <v>1.1379427442833192</v>
      </c>
      <c r="F25" s="395">
        <v>0.11356911128228291</v>
      </c>
      <c r="G25" s="395">
        <v>0.1171975321885463</v>
      </c>
      <c r="H25" s="396">
        <v>0.3</v>
      </c>
      <c r="I25" s="410"/>
      <c r="J25" s="60"/>
      <c r="K25" s="60"/>
    </row>
    <row r="26" spans="1:11" ht="20.100000000000001" customHeight="1" x14ac:dyDescent="0.2">
      <c r="A26" s="186" t="s">
        <v>12</v>
      </c>
      <c r="B26" s="393" t="s">
        <v>36</v>
      </c>
      <c r="C26" s="394">
        <v>2764.4841000000001</v>
      </c>
      <c r="D26" s="394">
        <v>2872.7354300000002</v>
      </c>
      <c r="E26" s="252">
        <f t="shared" si="0"/>
        <v>1.0391578775945935</v>
      </c>
      <c r="F26" s="395">
        <v>0.1317598368884195</v>
      </c>
      <c r="G26" s="395">
        <v>0.14009687319612932</v>
      </c>
      <c r="H26" s="396">
        <v>0.8</v>
      </c>
      <c r="I26" s="410"/>
      <c r="J26" s="60"/>
      <c r="K26" s="60"/>
    </row>
    <row r="27" spans="1:11" ht="20.100000000000001" customHeight="1" x14ac:dyDescent="0.2">
      <c r="A27" s="186" t="s">
        <v>13</v>
      </c>
      <c r="B27" s="393" t="s">
        <v>48</v>
      </c>
      <c r="C27" s="394">
        <v>204733.19065</v>
      </c>
      <c r="D27" s="394">
        <v>-71845.744099999996</v>
      </c>
      <c r="E27" s="252" t="s">
        <v>33</v>
      </c>
      <c r="F27" s="395">
        <v>0.14880162876278888</v>
      </c>
      <c r="G27" s="395">
        <v>-8.4484529969134595E-2</v>
      </c>
      <c r="H27" s="396">
        <v>-23.3</v>
      </c>
      <c r="I27" s="410"/>
      <c r="J27" s="60"/>
      <c r="K27" s="60"/>
    </row>
    <row r="28" spans="1:11" ht="20.100000000000001" customHeight="1" x14ac:dyDescent="0.2">
      <c r="A28" s="186" t="s">
        <v>14</v>
      </c>
      <c r="B28" s="393" t="s">
        <v>49</v>
      </c>
      <c r="C28" s="394">
        <v>10380.66253</v>
      </c>
      <c r="D28" s="394">
        <v>9465.5465999999997</v>
      </c>
      <c r="E28" s="252">
        <f t="shared" ref="E28:E40" si="1">+IF(C28=0,"X",D28/C28)</f>
        <v>0.91184416916017397</v>
      </c>
      <c r="F28" s="395">
        <v>7.6534089487979252E-3</v>
      </c>
      <c r="G28" s="395">
        <v>5.6106840174707882E-3</v>
      </c>
      <c r="H28" s="396">
        <v>-0.2</v>
      </c>
      <c r="I28" s="410"/>
      <c r="J28" s="60"/>
      <c r="K28" s="60"/>
    </row>
    <row r="29" spans="1:11" ht="20.100000000000001" customHeight="1" x14ac:dyDescent="0.2">
      <c r="A29" s="186" t="s">
        <v>15</v>
      </c>
      <c r="B29" s="393" t="s">
        <v>50</v>
      </c>
      <c r="C29" s="394">
        <v>240.95325</v>
      </c>
      <c r="D29" s="394">
        <v>751.41845999999998</v>
      </c>
      <c r="E29" s="252">
        <f t="shared" si="1"/>
        <v>3.1185238630315215</v>
      </c>
      <c r="F29" s="395">
        <v>1.6305133848545491E-4</v>
      </c>
      <c r="G29" s="395">
        <v>3.1919153709904403E-4</v>
      </c>
      <c r="H29" s="396">
        <v>0</v>
      </c>
      <c r="I29" s="410"/>
      <c r="J29" s="60"/>
      <c r="K29" s="60"/>
    </row>
    <row r="30" spans="1:11" ht="20.100000000000001" customHeight="1" x14ac:dyDescent="0.2">
      <c r="A30" s="186" t="s">
        <v>16</v>
      </c>
      <c r="B30" s="393" t="s">
        <v>93</v>
      </c>
      <c r="C30" s="394">
        <v>1964.7484099999999</v>
      </c>
      <c r="D30" s="394">
        <v>2095.59175</v>
      </c>
      <c r="E30" s="252">
        <f t="shared" si="1"/>
        <v>1.0665954680680974</v>
      </c>
      <c r="F30" s="395">
        <v>2.1816064034537214E-3</v>
      </c>
      <c r="G30" s="395">
        <v>4.4495707625286348E-3</v>
      </c>
      <c r="H30" s="396">
        <v>0.2</v>
      </c>
      <c r="I30" s="410"/>
      <c r="J30" s="60"/>
      <c r="K30" s="60"/>
    </row>
    <row r="31" spans="1:11" ht="20.100000000000001" customHeight="1" x14ac:dyDescent="0.2">
      <c r="A31" s="186" t="s">
        <v>17</v>
      </c>
      <c r="B31" s="393" t="s">
        <v>94</v>
      </c>
      <c r="C31" s="394">
        <v>3.0896699999999999</v>
      </c>
      <c r="D31" s="394">
        <v>75.818160000000006</v>
      </c>
      <c r="E31" s="252">
        <f t="shared" si="1"/>
        <v>24.539242054976746</v>
      </c>
      <c r="F31" s="395">
        <v>1.1379861542922155E-4</v>
      </c>
      <c r="G31" s="395">
        <v>2.2127938714402553E-3</v>
      </c>
      <c r="H31" s="396">
        <v>0.2</v>
      </c>
      <c r="I31" s="410"/>
      <c r="J31" s="60"/>
      <c r="K31" s="60"/>
    </row>
    <row r="32" spans="1:11" ht="20.100000000000001" customHeight="1" x14ac:dyDescent="0.2">
      <c r="A32" s="186" t="s">
        <v>18</v>
      </c>
      <c r="B32" s="393" t="s">
        <v>51</v>
      </c>
      <c r="C32" s="394">
        <v>12492.56726</v>
      </c>
      <c r="D32" s="394">
        <v>12945.03846</v>
      </c>
      <c r="E32" s="252">
        <f t="shared" si="1"/>
        <v>1.0362192326511437</v>
      </c>
      <c r="F32" s="395">
        <v>4.3203371618576868E-2</v>
      </c>
      <c r="G32" s="395">
        <v>3.9070834247810347E-2</v>
      </c>
      <c r="H32" s="396">
        <v>-0.4</v>
      </c>
      <c r="I32" s="410"/>
      <c r="J32" s="60"/>
      <c r="K32" s="60"/>
    </row>
    <row r="33" spans="1:11" ht="20.100000000000001" customHeight="1" x14ac:dyDescent="0.2">
      <c r="A33" s="186" t="s">
        <v>19</v>
      </c>
      <c r="B33" s="393" t="s">
        <v>95</v>
      </c>
      <c r="C33" s="394">
        <v>8082.0647600000002</v>
      </c>
      <c r="D33" s="394">
        <v>9454.6781599999995</v>
      </c>
      <c r="E33" s="252">
        <f t="shared" si="1"/>
        <v>1.1698344965996039</v>
      </c>
      <c r="F33" s="395">
        <v>3.2462616191083787E-2</v>
      </c>
      <c r="G33" s="395">
        <v>3.615291881083961E-2</v>
      </c>
      <c r="H33" s="396">
        <v>0.4</v>
      </c>
      <c r="I33" s="410"/>
      <c r="J33" s="60"/>
      <c r="K33" s="60"/>
    </row>
    <row r="34" spans="1:11" ht="20.100000000000001" customHeight="1" x14ac:dyDescent="0.2">
      <c r="A34" s="186" t="s">
        <v>20</v>
      </c>
      <c r="B34" s="393" t="s">
        <v>79</v>
      </c>
      <c r="C34" s="394">
        <v>610.65281000000004</v>
      </c>
      <c r="D34" s="394">
        <v>845.19105999999999</v>
      </c>
      <c r="E34" s="252">
        <f t="shared" si="1"/>
        <v>1.3840779018113418</v>
      </c>
      <c r="F34" s="395">
        <v>7.6004615438889439E-5</v>
      </c>
      <c r="G34" s="395">
        <v>9.8701921676325256E-5</v>
      </c>
      <c r="H34" s="396">
        <v>0</v>
      </c>
      <c r="I34" s="410"/>
      <c r="J34" s="60"/>
      <c r="K34" s="60"/>
    </row>
    <row r="35" spans="1:11" ht="20.100000000000001" customHeight="1" x14ac:dyDescent="0.2">
      <c r="A35" s="186" t="s">
        <v>22</v>
      </c>
      <c r="B35" s="393" t="s">
        <v>72</v>
      </c>
      <c r="C35" s="394">
        <v>0</v>
      </c>
      <c r="D35" s="394">
        <v>0</v>
      </c>
      <c r="E35" s="252" t="str">
        <f t="shared" si="1"/>
        <v>X</v>
      </c>
      <c r="F35" s="395">
        <v>0</v>
      </c>
      <c r="G35" s="395">
        <v>0</v>
      </c>
      <c r="H35" s="396">
        <v>0</v>
      </c>
      <c r="I35" s="410"/>
      <c r="J35" s="60"/>
      <c r="K35" s="60"/>
    </row>
    <row r="36" spans="1:11" ht="20.100000000000001" customHeight="1" x14ac:dyDescent="0.2">
      <c r="A36" s="186" t="s">
        <v>23</v>
      </c>
      <c r="B36" s="393" t="s">
        <v>324</v>
      </c>
      <c r="C36" s="394">
        <v>41.10586</v>
      </c>
      <c r="D36" s="394">
        <v>34.659190000000002</v>
      </c>
      <c r="E36" s="252">
        <f t="shared" si="1"/>
        <v>0.84316907613658987</v>
      </c>
      <c r="F36" s="395">
        <v>9.1161360065379995E-4</v>
      </c>
      <c r="G36" s="395">
        <v>9.1420825749034568E-4</v>
      </c>
      <c r="H36" s="396">
        <v>0</v>
      </c>
      <c r="I36" s="410"/>
      <c r="J36" s="60"/>
      <c r="K36" s="60"/>
    </row>
    <row r="37" spans="1:11" ht="20.100000000000001" customHeight="1" x14ac:dyDescent="0.2">
      <c r="A37" s="186" t="s">
        <v>24</v>
      </c>
      <c r="B37" s="393" t="s">
        <v>80</v>
      </c>
      <c r="C37" s="394">
        <v>304.25297999999998</v>
      </c>
      <c r="D37" s="394">
        <v>330.38395000000003</v>
      </c>
      <c r="E37" s="252">
        <f t="shared" si="1"/>
        <v>1.0858856665923209</v>
      </c>
      <c r="F37" s="395">
        <v>7.6111668803982291E-3</v>
      </c>
      <c r="G37" s="395">
        <v>9.3116753910415118E-3</v>
      </c>
      <c r="H37" s="396">
        <v>0.1</v>
      </c>
      <c r="I37" s="410"/>
      <c r="J37" s="60"/>
      <c r="K37" s="60"/>
    </row>
    <row r="38" spans="1:11" ht="20.100000000000001" customHeight="1" x14ac:dyDescent="0.2">
      <c r="A38" s="186" t="s">
        <v>25</v>
      </c>
      <c r="B38" s="393" t="s">
        <v>52</v>
      </c>
      <c r="C38" s="394">
        <v>5064.6470499999996</v>
      </c>
      <c r="D38" s="394">
        <v>4463.4181099999996</v>
      </c>
      <c r="E38" s="252">
        <f t="shared" si="1"/>
        <v>0.8812890742307502</v>
      </c>
      <c r="F38" s="395">
        <v>1.5378339651905328E-2</v>
      </c>
      <c r="G38" s="395">
        <v>5.9920198679172844E-3</v>
      </c>
      <c r="H38" s="396">
        <v>-0.9</v>
      </c>
      <c r="I38" s="410"/>
      <c r="J38" s="60"/>
      <c r="K38" s="60"/>
    </row>
    <row r="39" spans="1:11" ht="20.100000000000001" customHeight="1" x14ac:dyDescent="0.2">
      <c r="A39" s="186" t="s">
        <v>26</v>
      </c>
      <c r="B39" s="393" t="s">
        <v>96</v>
      </c>
      <c r="C39" s="394">
        <v>1564.0360900000001</v>
      </c>
      <c r="D39" s="394">
        <v>1449.7840900000001</v>
      </c>
      <c r="E39" s="252">
        <f t="shared" si="1"/>
        <v>0.92695053475396472</v>
      </c>
      <c r="F39" s="395">
        <v>2.0706330909054885E-3</v>
      </c>
      <c r="G39" s="395">
        <v>2.1896667822779918E-3</v>
      </c>
      <c r="H39" s="396">
        <v>0</v>
      </c>
      <c r="I39" s="410"/>
      <c r="J39" s="60"/>
      <c r="K39" s="60"/>
    </row>
    <row r="40" spans="1:11" ht="20.100000000000001" customHeight="1" thickBot="1" x14ac:dyDescent="0.25">
      <c r="A40" s="186" t="s">
        <v>27</v>
      </c>
      <c r="B40" s="393" t="s">
        <v>81</v>
      </c>
      <c r="C40" s="394">
        <v>10254.540419999999</v>
      </c>
      <c r="D40" s="394">
        <v>8865.5215800000005</v>
      </c>
      <c r="E40" s="252">
        <f t="shared" si="1"/>
        <v>0.86454596860421762</v>
      </c>
      <c r="F40" s="395">
        <v>1.3796671304199279E-2</v>
      </c>
      <c r="G40" s="395">
        <v>1.1001732276538995E-2</v>
      </c>
      <c r="H40" s="396">
        <v>-0.3</v>
      </c>
      <c r="I40" s="410"/>
      <c r="J40" s="60"/>
      <c r="K40" s="60"/>
    </row>
    <row r="41" spans="1:11" ht="20.100000000000001" customHeight="1" thickBot="1" x14ac:dyDescent="0.25">
      <c r="A41" s="121"/>
      <c r="B41" s="115" t="s">
        <v>164</v>
      </c>
      <c r="C41" s="397">
        <f>SUM(C14:C40)</f>
        <v>404855.65664999996</v>
      </c>
      <c r="D41" s="397">
        <f>SUM(D14:D40)</f>
        <v>153373.84014000004</v>
      </c>
      <c r="E41" s="185">
        <f>+D41/C41</f>
        <v>0.37883585821450583</v>
      </c>
      <c r="F41" s="398">
        <v>1.697776711185791E-2</v>
      </c>
      <c r="G41" s="398">
        <v>6.244605554211715E-3</v>
      </c>
      <c r="H41" s="399">
        <v>-1.1000000000000001</v>
      </c>
      <c r="I41" s="410"/>
      <c r="J41" s="60"/>
      <c r="K41" s="60"/>
    </row>
    <row r="42" spans="1:11" ht="20.100000000000001" customHeight="1" x14ac:dyDescent="0.2">
      <c r="C42" s="60"/>
      <c r="D42" s="60"/>
      <c r="E42" s="60"/>
      <c r="F42" s="60"/>
      <c r="G42" s="60"/>
      <c r="H42" s="60"/>
    </row>
    <row r="43" spans="1:11" s="103" customFormat="1" ht="20.100000000000001" customHeight="1" x14ac:dyDescent="0.2">
      <c r="A43" s="574" t="s">
        <v>245</v>
      </c>
      <c r="B43" s="574"/>
      <c r="C43" s="574"/>
      <c r="D43" s="574"/>
      <c r="E43" s="574"/>
      <c r="F43" s="574"/>
      <c r="G43" s="574"/>
      <c r="H43" s="574"/>
    </row>
    <row r="44" spans="1:11" s="103" customFormat="1" ht="20.100000000000001" customHeight="1" thickBot="1" x14ac:dyDescent="0.25">
      <c r="A44" s="116"/>
      <c r="B44" s="116"/>
      <c r="C44" s="116"/>
      <c r="D44" s="116"/>
      <c r="E44" s="116"/>
      <c r="F44" s="116"/>
      <c r="G44" s="116"/>
      <c r="H44" s="116"/>
    </row>
    <row r="45" spans="1:11" ht="31.5" customHeight="1" thickBot="1" x14ac:dyDescent="0.25">
      <c r="A45" s="108" t="s">
        <v>156</v>
      </c>
      <c r="B45" s="234" t="s">
        <v>160</v>
      </c>
      <c r="C45" s="575" t="s">
        <v>244</v>
      </c>
      <c r="D45" s="576"/>
      <c r="E45" s="234" t="s">
        <v>159</v>
      </c>
      <c r="F45" s="575" t="s">
        <v>244</v>
      </c>
      <c r="G45" s="601"/>
      <c r="H45" s="576"/>
    </row>
    <row r="46" spans="1:11" ht="20.100000000000001" customHeight="1" thickBot="1" x14ac:dyDescent="0.25">
      <c r="A46" s="117"/>
      <c r="B46" s="387"/>
      <c r="C46" s="182" t="s">
        <v>97</v>
      </c>
      <c r="D46" s="324" t="s">
        <v>319</v>
      </c>
      <c r="E46" s="183" t="s">
        <v>322</v>
      </c>
      <c r="F46" s="182" t="s">
        <v>97</v>
      </c>
      <c r="G46" s="182" t="s">
        <v>319</v>
      </c>
      <c r="H46" s="183" t="s">
        <v>250</v>
      </c>
    </row>
    <row r="47" spans="1:11" ht="20.100000000000001" customHeight="1" x14ac:dyDescent="0.2">
      <c r="A47" s="25" t="s">
        <v>0</v>
      </c>
      <c r="B47" s="393" t="s">
        <v>53</v>
      </c>
      <c r="C47" s="394">
        <v>304378.37586999999</v>
      </c>
      <c r="D47" s="394">
        <v>244594.42718999999</v>
      </c>
      <c r="E47" s="252">
        <f t="shared" ref="E47:E65" si="2">+IF(C47=0,"X",D47/C47)</f>
        <v>0.80358674130801677</v>
      </c>
      <c r="F47" s="395">
        <v>0.1699599825016003</v>
      </c>
      <c r="G47" s="395">
        <v>0.13328811776620883</v>
      </c>
      <c r="H47" s="396">
        <v>-3.7</v>
      </c>
      <c r="I47" s="410"/>
      <c r="J47" s="60"/>
      <c r="K47" s="60"/>
    </row>
    <row r="48" spans="1:11" ht="20.100000000000001" customHeight="1" x14ac:dyDescent="0.2">
      <c r="A48" s="186" t="s">
        <v>1</v>
      </c>
      <c r="B48" s="393" t="s">
        <v>54</v>
      </c>
      <c r="C48" s="394">
        <v>40313.844969999998</v>
      </c>
      <c r="D48" s="394">
        <v>34659.12874</v>
      </c>
      <c r="E48" s="252">
        <f t="shared" si="2"/>
        <v>0.85973264931171867</v>
      </c>
      <c r="F48" s="395">
        <v>8.1471196555704922E-2</v>
      </c>
      <c r="G48" s="395">
        <v>7.8194980365897365E-2</v>
      </c>
      <c r="H48" s="396">
        <v>-0.3</v>
      </c>
      <c r="I48" s="410"/>
      <c r="J48" s="60"/>
      <c r="K48" s="60"/>
    </row>
    <row r="49" spans="1:11" ht="20.100000000000001" customHeight="1" x14ac:dyDescent="0.2">
      <c r="A49" s="186" t="s">
        <v>2</v>
      </c>
      <c r="B49" s="393" t="s">
        <v>82</v>
      </c>
      <c r="C49" s="394">
        <v>254410.18515</v>
      </c>
      <c r="D49" s="394">
        <v>373771.04381</v>
      </c>
      <c r="E49" s="252">
        <f t="shared" si="2"/>
        <v>1.4691669816191713</v>
      </c>
      <c r="F49" s="395">
        <v>0.20192547802819186</v>
      </c>
      <c r="G49" s="395">
        <v>0.20046735245729838</v>
      </c>
      <c r="H49" s="396">
        <v>-0.2</v>
      </c>
      <c r="I49" s="410"/>
      <c r="J49" s="60"/>
      <c r="K49" s="60"/>
    </row>
    <row r="50" spans="1:11" ht="20.100000000000001" customHeight="1" x14ac:dyDescent="0.2">
      <c r="A50" s="186" t="s">
        <v>3</v>
      </c>
      <c r="B50" s="393" t="s">
        <v>325</v>
      </c>
      <c r="C50" s="394">
        <v>66409.942039999994</v>
      </c>
      <c r="D50" s="394">
        <v>67272.922940000004</v>
      </c>
      <c r="E50" s="252">
        <f t="shared" si="2"/>
        <v>1.0129947546028608</v>
      </c>
      <c r="F50" s="395">
        <v>0.30094329293338129</v>
      </c>
      <c r="G50" s="395">
        <v>0.29188954408455453</v>
      </c>
      <c r="H50" s="396">
        <v>-0.9</v>
      </c>
      <c r="I50" s="410"/>
      <c r="J50" s="60"/>
      <c r="K50" s="60"/>
    </row>
    <row r="51" spans="1:11" ht="20.100000000000001" customHeight="1" x14ac:dyDescent="0.2">
      <c r="A51" s="186" t="s">
        <v>4</v>
      </c>
      <c r="B51" s="393" t="s">
        <v>55</v>
      </c>
      <c r="C51" s="394">
        <v>289446.72633999999</v>
      </c>
      <c r="D51" s="394">
        <v>364044.12005000003</v>
      </c>
      <c r="E51" s="252">
        <f t="shared" si="2"/>
        <v>1.2577240884817396</v>
      </c>
      <c r="F51" s="395">
        <v>0.24245339058918522</v>
      </c>
      <c r="G51" s="395">
        <v>0.2580139927859344</v>
      </c>
      <c r="H51" s="396">
        <v>1.6</v>
      </c>
      <c r="I51" s="410"/>
      <c r="J51" s="60"/>
      <c r="K51" s="60"/>
    </row>
    <row r="52" spans="1:11" ht="20.100000000000001" customHeight="1" x14ac:dyDescent="0.2">
      <c r="A52" s="186" t="s">
        <v>5</v>
      </c>
      <c r="B52" s="393" t="s">
        <v>73</v>
      </c>
      <c r="C52" s="394">
        <v>173431.00072000001</v>
      </c>
      <c r="D52" s="394">
        <v>175521.04433999999</v>
      </c>
      <c r="E52" s="252">
        <f t="shared" si="2"/>
        <v>1.0120511535499601</v>
      </c>
      <c r="F52" s="395">
        <v>0.47602906514100407</v>
      </c>
      <c r="G52" s="395">
        <v>0.43565661123480098</v>
      </c>
      <c r="H52" s="396">
        <v>-4</v>
      </c>
      <c r="I52" s="410"/>
      <c r="J52" s="60"/>
      <c r="K52" s="60"/>
    </row>
    <row r="53" spans="1:11" ht="20.100000000000001" customHeight="1" x14ac:dyDescent="0.2">
      <c r="A53" s="186" t="s">
        <v>6</v>
      </c>
      <c r="B53" s="393" t="s">
        <v>56</v>
      </c>
      <c r="C53" s="394">
        <v>2306.8438000000001</v>
      </c>
      <c r="D53" s="394">
        <v>3129.4061499999998</v>
      </c>
      <c r="E53" s="252">
        <f t="shared" si="2"/>
        <v>1.3565747927969807</v>
      </c>
      <c r="F53" s="395">
        <v>0.19344675857644547</v>
      </c>
      <c r="G53" s="395">
        <v>0.18135562262922567</v>
      </c>
      <c r="H53" s="396">
        <v>-1.2</v>
      </c>
      <c r="I53" s="410"/>
      <c r="J53" s="60"/>
      <c r="K53" s="60"/>
    </row>
    <row r="54" spans="1:11" ht="20.100000000000001" customHeight="1" x14ac:dyDescent="0.2">
      <c r="A54" s="186" t="s">
        <v>7</v>
      </c>
      <c r="B54" s="393" t="s">
        <v>74</v>
      </c>
      <c r="C54" s="394">
        <v>1414.8842999999999</v>
      </c>
      <c r="D54" s="394">
        <v>1365.83419</v>
      </c>
      <c r="E54" s="252">
        <f t="shared" si="2"/>
        <v>0.9653327766800438</v>
      </c>
      <c r="F54" s="395">
        <v>2.9264844808079005E-2</v>
      </c>
      <c r="G54" s="395">
        <v>2.6093865283040439E-2</v>
      </c>
      <c r="H54" s="396">
        <v>-0.3</v>
      </c>
      <c r="I54" s="410"/>
      <c r="J54" s="60"/>
      <c r="K54" s="60"/>
    </row>
    <row r="55" spans="1:11" ht="20.100000000000001" customHeight="1" x14ac:dyDescent="0.2">
      <c r="A55" s="186" t="s">
        <v>8</v>
      </c>
      <c r="B55" s="393" t="s">
        <v>57</v>
      </c>
      <c r="C55" s="394">
        <v>9461.7199999999993</v>
      </c>
      <c r="D55" s="394">
        <v>15429.714</v>
      </c>
      <c r="E55" s="252">
        <f t="shared" si="2"/>
        <v>1.6307514912722001</v>
      </c>
      <c r="F55" s="395">
        <v>0.59792745512562573</v>
      </c>
      <c r="G55" s="395">
        <v>0.61956908817680367</v>
      </c>
      <c r="H55" s="396">
        <v>2.2000000000000002</v>
      </c>
      <c r="I55" s="410"/>
      <c r="J55" s="60"/>
      <c r="K55" s="60"/>
    </row>
    <row r="56" spans="1:11" ht="20.100000000000001" customHeight="1" x14ac:dyDescent="0.2">
      <c r="A56" s="186" t="s">
        <v>9</v>
      </c>
      <c r="B56" s="393" t="s">
        <v>83</v>
      </c>
      <c r="C56" s="394">
        <v>898701.69880000001</v>
      </c>
      <c r="D56" s="394">
        <v>899298.24945999996</v>
      </c>
      <c r="E56" s="252">
        <f t="shared" si="2"/>
        <v>1.0006637916238463</v>
      </c>
      <c r="F56" s="395">
        <v>0.20971011913965468</v>
      </c>
      <c r="G56" s="395">
        <v>0.16546589875390938</v>
      </c>
      <c r="H56" s="396">
        <v>-4.5</v>
      </c>
      <c r="I56" s="410"/>
      <c r="J56" s="60"/>
      <c r="K56" s="60"/>
    </row>
    <row r="57" spans="1:11" ht="20.100000000000001" customHeight="1" x14ac:dyDescent="0.2">
      <c r="A57" s="186" t="s">
        <v>10</v>
      </c>
      <c r="B57" s="393" t="s">
        <v>58</v>
      </c>
      <c r="C57" s="394">
        <v>207171.56325000001</v>
      </c>
      <c r="D57" s="394">
        <v>208317.72773000001</v>
      </c>
      <c r="E57" s="252">
        <f t="shared" si="2"/>
        <v>1.0055324411421123</v>
      </c>
      <c r="F57" s="395">
        <v>0.72113650185081912</v>
      </c>
      <c r="G57" s="395">
        <v>0.76768615358593262</v>
      </c>
      <c r="H57" s="396">
        <v>4.7</v>
      </c>
      <c r="I57" s="410"/>
      <c r="J57" s="60"/>
      <c r="K57" s="60"/>
    </row>
    <row r="58" spans="1:11" ht="20.100000000000001" customHeight="1" x14ac:dyDescent="0.2">
      <c r="A58" s="186" t="s">
        <v>11</v>
      </c>
      <c r="B58" s="393" t="s">
        <v>59</v>
      </c>
      <c r="C58" s="394">
        <v>15552.30071</v>
      </c>
      <c r="D58" s="394">
        <v>20045.26917</v>
      </c>
      <c r="E58" s="252">
        <f t="shared" si="2"/>
        <v>1.2888941349437166</v>
      </c>
      <c r="F58" s="395">
        <v>5.245273322639591E-2</v>
      </c>
      <c r="G58" s="395">
        <v>5.2289092295633548E-2</v>
      </c>
      <c r="H58" s="396">
        <v>0</v>
      </c>
      <c r="I58" s="410"/>
      <c r="J58" s="60"/>
      <c r="K58" s="60"/>
    </row>
    <row r="59" spans="1:11" ht="20.100000000000001" customHeight="1" x14ac:dyDescent="0.2">
      <c r="A59" s="186" t="s">
        <v>12</v>
      </c>
      <c r="B59" s="393" t="s">
        <v>84</v>
      </c>
      <c r="C59" s="394">
        <v>614953.58334000001</v>
      </c>
      <c r="D59" s="394">
        <v>732153.96070000005</v>
      </c>
      <c r="E59" s="252">
        <f t="shared" si="2"/>
        <v>1.1905841034756626</v>
      </c>
      <c r="F59" s="395">
        <v>0.43343643836154344</v>
      </c>
      <c r="G59" s="395">
        <v>0.53454378655347046</v>
      </c>
      <c r="H59" s="396">
        <v>10.199999999999999</v>
      </c>
      <c r="I59" s="410"/>
      <c r="J59" s="60"/>
      <c r="K59" s="60"/>
    </row>
    <row r="60" spans="1:11" ht="20.100000000000001" customHeight="1" x14ac:dyDescent="0.2">
      <c r="A60" s="186" t="s">
        <v>13</v>
      </c>
      <c r="B60" s="393" t="s">
        <v>60</v>
      </c>
      <c r="C60" s="394">
        <v>258423.00594999999</v>
      </c>
      <c r="D60" s="394">
        <v>271876.57308</v>
      </c>
      <c r="E60" s="252">
        <f t="shared" si="2"/>
        <v>1.052060253229169</v>
      </c>
      <c r="F60" s="395">
        <v>0.41744757297143587</v>
      </c>
      <c r="G60" s="395">
        <v>0.43647572379308769</v>
      </c>
      <c r="H60" s="396">
        <v>1.9</v>
      </c>
      <c r="I60" s="410"/>
      <c r="J60" s="60"/>
      <c r="K60" s="60"/>
    </row>
    <row r="61" spans="1:11" ht="20.100000000000001" customHeight="1" x14ac:dyDescent="0.2">
      <c r="A61" s="186" t="s">
        <v>14</v>
      </c>
      <c r="B61" s="393" t="s">
        <v>85</v>
      </c>
      <c r="C61" s="394">
        <v>27321.986809999999</v>
      </c>
      <c r="D61" s="394">
        <v>28378.951400000002</v>
      </c>
      <c r="E61" s="252">
        <f t="shared" si="2"/>
        <v>1.0386854952149069</v>
      </c>
      <c r="F61" s="395">
        <v>0.23639924903233556</v>
      </c>
      <c r="G61" s="395">
        <v>0.2347588409193043</v>
      </c>
      <c r="H61" s="396">
        <v>-0.1</v>
      </c>
      <c r="I61" s="410"/>
      <c r="J61" s="60"/>
      <c r="K61" s="60"/>
    </row>
    <row r="62" spans="1:11" ht="20.100000000000001" customHeight="1" x14ac:dyDescent="0.2">
      <c r="A62" s="186" t="s">
        <v>15</v>
      </c>
      <c r="B62" s="393" t="s">
        <v>61</v>
      </c>
      <c r="C62" s="394">
        <v>374743.70344000001</v>
      </c>
      <c r="D62" s="394">
        <v>293621.47136999998</v>
      </c>
      <c r="E62" s="252">
        <f t="shared" si="2"/>
        <v>0.78352609710228671</v>
      </c>
      <c r="F62" s="395">
        <v>0.43053376689289519</v>
      </c>
      <c r="G62" s="395">
        <v>0.31757151149483481</v>
      </c>
      <c r="H62" s="396">
        <v>-11.3</v>
      </c>
      <c r="I62" s="410"/>
      <c r="J62" s="60"/>
      <c r="K62" s="60"/>
    </row>
    <row r="63" spans="1:11" ht="20.100000000000001" customHeight="1" x14ac:dyDescent="0.2">
      <c r="A63" s="186" t="s">
        <v>16</v>
      </c>
      <c r="B63" s="393" t="s">
        <v>62</v>
      </c>
      <c r="C63" s="394">
        <v>21259.464680000001</v>
      </c>
      <c r="D63" s="394">
        <v>25755.49439</v>
      </c>
      <c r="E63" s="252">
        <f t="shared" si="2"/>
        <v>1.2114836745738793</v>
      </c>
      <c r="F63" s="395">
        <v>0.45525015163595189</v>
      </c>
      <c r="G63" s="395">
        <v>0.45272738225290077</v>
      </c>
      <c r="H63" s="396">
        <v>-0.2</v>
      </c>
      <c r="I63" s="410"/>
      <c r="J63" s="60"/>
      <c r="K63" s="60"/>
    </row>
    <row r="64" spans="1:11" ht="20.100000000000001" customHeight="1" x14ac:dyDescent="0.2">
      <c r="A64" s="186" t="s">
        <v>17</v>
      </c>
      <c r="B64" s="393" t="s">
        <v>63</v>
      </c>
      <c r="C64" s="394">
        <v>442463.22580000001</v>
      </c>
      <c r="D64" s="394">
        <v>690200.86866000004</v>
      </c>
      <c r="E64" s="252">
        <f t="shared" si="2"/>
        <v>1.5599056111659348</v>
      </c>
      <c r="F64" s="395">
        <v>0.60672039104126563</v>
      </c>
      <c r="G64" s="395">
        <v>0.67889011585840853</v>
      </c>
      <c r="H64" s="396">
        <v>7.2</v>
      </c>
      <c r="I64" s="410"/>
      <c r="J64" s="60"/>
      <c r="K64" s="60"/>
    </row>
    <row r="65" spans="1:11" ht="20.100000000000001" customHeight="1" x14ac:dyDescent="0.2">
      <c r="A65" s="186" t="s">
        <v>18</v>
      </c>
      <c r="B65" s="393" t="s">
        <v>98</v>
      </c>
      <c r="C65" s="394">
        <v>201.10449</v>
      </c>
      <c r="D65" s="394">
        <v>196.75990999999999</v>
      </c>
      <c r="E65" s="252">
        <f t="shared" si="2"/>
        <v>0.97839640477445333</v>
      </c>
      <c r="F65" s="395">
        <v>0.4327784689190543</v>
      </c>
      <c r="G65" s="395">
        <v>5.780430171372735E-2</v>
      </c>
      <c r="H65" s="396">
        <v>-37.5</v>
      </c>
      <c r="I65" s="410"/>
      <c r="J65" s="60"/>
      <c r="K65" s="60"/>
    </row>
    <row r="66" spans="1:11" ht="20.100000000000001" customHeight="1" x14ac:dyDescent="0.2">
      <c r="A66" s="186" t="s">
        <v>19</v>
      </c>
      <c r="B66" s="393" t="s">
        <v>326</v>
      </c>
      <c r="C66" s="400" t="s">
        <v>33</v>
      </c>
      <c r="D66" s="394">
        <v>3390.0866999999998</v>
      </c>
      <c r="E66" s="252" t="s">
        <v>33</v>
      </c>
      <c r="F66" s="395" t="s">
        <v>33</v>
      </c>
      <c r="G66" s="395">
        <v>0.24212167606919172</v>
      </c>
      <c r="H66" s="396" t="s">
        <v>33</v>
      </c>
      <c r="I66" s="410"/>
      <c r="J66" s="60"/>
      <c r="K66" s="60"/>
    </row>
    <row r="67" spans="1:11" ht="20.100000000000001" customHeight="1" x14ac:dyDescent="0.2">
      <c r="A67" s="186" t="s">
        <v>20</v>
      </c>
      <c r="B67" s="393" t="s">
        <v>64</v>
      </c>
      <c r="C67" s="394">
        <v>60.561520000000002</v>
      </c>
      <c r="D67" s="394">
        <v>26.266529999999999</v>
      </c>
      <c r="E67" s="252">
        <f>+IF(C67=0,"X",D67/C67)</f>
        <v>0.43371649192424494</v>
      </c>
      <c r="F67" s="395">
        <v>9.0271762461244937E-2</v>
      </c>
      <c r="G67" s="395">
        <v>4.7437940556579974E-2</v>
      </c>
      <c r="H67" s="396">
        <v>-4.3</v>
      </c>
      <c r="I67" s="410"/>
      <c r="J67" s="60"/>
      <c r="K67" s="60"/>
    </row>
    <row r="68" spans="1:11" ht="20.100000000000001" customHeight="1" x14ac:dyDescent="0.2">
      <c r="A68" s="186" t="s">
        <v>22</v>
      </c>
      <c r="B68" s="393" t="s">
        <v>99</v>
      </c>
      <c r="C68" s="394">
        <v>303251.80656</v>
      </c>
      <c r="D68" s="394">
        <v>264722.89103</v>
      </c>
      <c r="E68" s="252">
        <f>+IF(C68=0,"X",D68/C68)</f>
        <v>0.87294744929284751</v>
      </c>
      <c r="F68" s="395">
        <v>0.82929133484352802</v>
      </c>
      <c r="G68" s="395" t="s">
        <v>33</v>
      </c>
      <c r="H68" s="396" t="s">
        <v>33</v>
      </c>
      <c r="I68" s="410"/>
      <c r="J68" s="60"/>
      <c r="K68" s="60"/>
    </row>
    <row r="69" spans="1:11" ht="20.100000000000001" customHeight="1" x14ac:dyDescent="0.2">
      <c r="A69" s="186" t="s">
        <v>23</v>
      </c>
      <c r="B69" s="393" t="s">
        <v>86</v>
      </c>
      <c r="C69" s="394">
        <v>39685.993210000001</v>
      </c>
      <c r="D69" s="394">
        <v>78972.93995</v>
      </c>
      <c r="E69" s="252">
        <f>+IF(C69=0,"X",D69/C69)</f>
        <v>1.9899449040398602</v>
      </c>
      <c r="F69" s="395">
        <v>0.4089856875725793</v>
      </c>
      <c r="G69" s="395">
        <v>0.35638533438358433</v>
      </c>
      <c r="H69" s="396">
        <v>-5.3</v>
      </c>
      <c r="I69" s="410"/>
      <c r="J69" s="60"/>
      <c r="K69" s="60"/>
    </row>
    <row r="70" spans="1:11" ht="20.100000000000001" customHeight="1" x14ac:dyDescent="0.2">
      <c r="A70" s="186" t="s">
        <v>24</v>
      </c>
      <c r="B70" s="393" t="s">
        <v>105</v>
      </c>
      <c r="C70" s="400" t="s">
        <v>33</v>
      </c>
      <c r="D70" s="394">
        <v>79046.073940000002</v>
      </c>
      <c r="E70" s="252" t="s">
        <v>33</v>
      </c>
      <c r="F70" s="395" t="s">
        <v>33</v>
      </c>
      <c r="G70" s="395">
        <v>0.73363305300237569</v>
      </c>
      <c r="H70" s="396" t="s">
        <v>33</v>
      </c>
      <c r="I70" s="410"/>
      <c r="J70" s="60"/>
      <c r="K70" s="60"/>
    </row>
    <row r="71" spans="1:11" ht="20.100000000000001" customHeight="1" x14ac:dyDescent="0.2">
      <c r="A71" s="186" t="s">
        <v>25</v>
      </c>
      <c r="B71" s="393" t="s">
        <v>65</v>
      </c>
      <c r="C71" s="394">
        <v>24480.23271</v>
      </c>
      <c r="D71" s="394">
        <v>30977.11996</v>
      </c>
      <c r="E71" s="252">
        <f t="shared" ref="E71:E81" si="3">+IF(C71=0,"X",D71/C71)</f>
        <v>1.2653931981351658</v>
      </c>
      <c r="F71" s="395">
        <v>9.3013449697560591E-2</v>
      </c>
      <c r="G71" s="395">
        <v>0.12795991760712599</v>
      </c>
      <c r="H71" s="396">
        <v>3.5</v>
      </c>
      <c r="I71" s="410"/>
      <c r="J71" s="60"/>
      <c r="K71" s="60"/>
    </row>
    <row r="72" spans="1:11" ht="20.100000000000001" customHeight="1" x14ac:dyDescent="0.2">
      <c r="A72" s="186" t="s">
        <v>26</v>
      </c>
      <c r="B72" s="393" t="s">
        <v>66</v>
      </c>
      <c r="C72" s="394">
        <v>363593.28644</v>
      </c>
      <c r="D72" s="394">
        <v>509672.79495000001</v>
      </c>
      <c r="E72" s="252">
        <f t="shared" si="3"/>
        <v>1.4017662425516375</v>
      </c>
      <c r="F72" s="395">
        <v>3.4037894971247928E-2</v>
      </c>
      <c r="G72" s="395">
        <v>4.0942852266344143E-2</v>
      </c>
      <c r="H72" s="396">
        <v>0.7</v>
      </c>
      <c r="I72" s="410"/>
      <c r="J72" s="60"/>
      <c r="K72" s="60"/>
    </row>
    <row r="73" spans="1:11" ht="20.100000000000001" customHeight="1" x14ac:dyDescent="0.2">
      <c r="A73" s="186" t="s">
        <v>27</v>
      </c>
      <c r="B73" s="393" t="s">
        <v>100</v>
      </c>
      <c r="C73" s="394">
        <v>131307.81841000001</v>
      </c>
      <c r="D73" s="394">
        <v>335249.67388000002</v>
      </c>
      <c r="E73" s="252">
        <f t="shared" si="3"/>
        <v>2.5531585090630706</v>
      </c>
      <c r="F73" s="395">
        <v>0.95322024884211121</v>
      </c>
      <c r="G73" s="395">
        <v>0.87294386344932462</v>
      </c>
      <c r="H73" s="396">
        <v>-8</v>
      </c>
      <c r="I73" s="410"/>
      <c r="J73" s="60"/>
      <c r="K73" s="60"/>
    </row>
    <row r="74" spans="1:11" ht="20.100000000000001" customHeight="1" x14ac:dyDescent="0.2">
      <c r="A74" s="186" t="s">
        <v>28</v>
      </c>
      <c r="B74" s="393" t="s">
        <v>327</v>
      </c>
      <c r="C74" s="394">
        <v>584.91782000000001</v>
      </c>
      <c r="D74" s="394">
        <v>603.66623000000004</v>
      </c>
      <c r="E74" s="252">
        <f t="shared" si="3"/>
        <v>1.0320530668735652</v>
      </c>
      <c r="F74" s="395">
        <v>3.2552333737385646E-3</v>
      </c>
      <c r="G74" s="395">
        <v>3.160329698194712E-3</v>
      </c>
      <c r="H74" s="396">
        <v>0</v>
      </c>
      <c r="I74" s="410"/>
      <c r="J74" s="60"/>
      <c r="K74" s="60"/>
    </row>
    <row r="75" spans="1:11" ht="20.100000000000001" customHeight="1" x14ac:dyDescent="0.2">
      <c r="A75" s="186" t="s">
        <v>29</v>
      </c>
      <c r="B75" s="393" t="s">
        <v>67</v>
      </c>
      <c r="C75" s="394">
        <v>175.41199</v>
      </c>
      <c r="D75" s="394">
        <v>519.51674000000003</v>
      </c>
      <c r="E75" s="252">
        <f t="shared" si="3"/>
        <v>2.9616945797148757</v>
      </c>
      <c r="F75" s="395">
        <v>3.5854429692441171E-3</v>
      </c>
      <c r="G75" s="395">
        <v>1.0965593687173132E-2</v>
      </c>
      <c r="H75" s="396">
        <v>0.7</v>
      </c>
      <c r="I75" s="410"/>
      <c r="J75" s="60"/>
      <c r="K75" s="60"/>
    </row>
    <row r="76" spans="1:11" ht="20.100000000000001" customHeight="1" x14ac:dyDescent="0.2">
      <c r="A76" s="186" t="s">
        <v>30</v>
      </c>
      <c r="B76" s="393" t="s">
        <v>75</v>
      </c>
      <c r="C76" s="394">
        <v>503892.35544000001</v>
      </c>
      <c r="D76" s="394">
        <v>411176.99907000002</v>
      </c>
      <c r="E76" s="252">
        <f t="shared" si="3"/>
        <v>0.81600166113049932</v>
      </c>
      <c r="F76" s="395">
        <v>0.755782675371097</v>
      </c>
      <c r="G76" s="395">
        <v>0.5888099025674538</v>
      </c>
      <c r="H76" s="396">
        <v>-16.7</v>
      </c>
      <c r="I76" s="410"/>
      <c r="J76" s="60"/>
      <c r="K76" s="60"/>
    </row>
    <row r="77" spans="1:11" ht="20.100000000000001" customHeight="1" x14ac:dyDescent="0.2">
      <c r="A77" s="186" t="s">
        <v>31</v>
      </c>
      <c r="B77" s="393" t="s">
        <v>76</v>
      </c>
      <c r="C77" s="394">
        <v>148102.87224</v>
      </c>
      <c r="D77" s="394">
        <v>125435.60967000001</v>
      </c>
      <c r="E77" s="252">
        <f t="shared" si="3"/>
        <v>0.84694920343430069</v>
      </c>
      <c r="F77" s="395">
        <v>0.56926752279466353</v>
      </c>
      <c r="G77" s="395">
        <v>0.60498667907727743</v>
      </c>
      <c r="H77" s="396">
        <v>3.6</v>
      </c>
      <c r="I77" s="410"/>
      <c r="J77" s="60"/>
      <c r="K77" s="60"/>
    </row>
    <row r="78" spans="1:11" ht="20.100000000000001" customHeight="1" x14ac:dyDescent="0.2">
      <c r="A78" s="186" t="s">
        <v>101</v>
      </c>
      <c r="B78" s="393" t="s">
        <v>68</v>
      </c>
      <c r="C78" s="394">
        <v>533660.16281000001</v>
      </c>
      <c r="D78" s="394">
        <v>512310.864</v>
      </c>
      <c r="E78" s="252">
        <f t="shared" si="3"/>
        <v>0.95999458026324325</v>
      </c>
      <c r="F78" s="395">
        <v>0.47959484277632947</v>
      </c>
      <c r="G78" s="395">
        <v>0.45713828527057182</v>
      </c>
      <c r="H78" s="396">
        <v>-2.2999999999999998</v>
      </c>
      <c r="I78" s="410"/>
      <c r="J78" s="60"/>
      <c r="K78" s="60"/>
    </row>
    <row r="79" spans="1:11" ht="20.100000000000001" customHeight="1" x14ac:dyDescent="0.2">
      <c r="A79" s="186" t="s">
        <v>102</v>
      </c>
      <c r="B79" s="393" t="s">
        <v>69</v>
      </c>
      <c r="C79" s="394">
        <v>267432.95046999998</v>
      </c>
      <c r="D79" s="394">
        <v>247449.09263</v>
      </c>
      <c r="E79" s="252">
        <f t="shared" si="3"/>
        <v>0.92527525944398636</v>
      </c>
      <c r="F79" s="395">
        <v>6.4921796181203861E-2</v>
      </c>
      <c r="G79" s="395">
        <v>4.8325902366844906E-2</v>
      </c>
      <c r="H79" s="396">
        <v>-1.7</v>
      </c>
      <c r="I79" s="410"/>
      <c r="J79" s="60"/>
      <c r="K79" s="60"/>
    </row>
    <row r="80" spans="1:11" ht="20.100000000000001" customHeight="1" thickBot="1" x14ac:dyDescent="0.25">
      <c r="A80" s="186" t="s">
        <v>104</v>
      </c>
      <c r="B80" s="393" t="s">
        <v>70</v>
      </c>
      <c r="C80" s="394">
        <v>0</v>
      </c>
      <c r="D80" s="394">
        <v>0</v>
      </c>
      <c r="E80" s="252" t="str">
        <f t="shared" si="3"/>
        <v>X</v>
      </c>
      <c r="F80" s="395">
        <v>0</v>
      </c>
      <c r="G80" s="395">
        <v>0</v>
      </c>
      <c r="H80" s="396">
        <v>0</v>
      </c>
      <c r="I80" s="410"/>
      <c r="J80" s="60"/>
      <c r="K80" s="60"/>
    </row>
    <row r="81" spans="1:11" ht="20.100000000000001" customHeight="1" thickBot="1" x14ac:dyDescent="0.25">
      <c r="A81" s="229"/>
      <c r="B81" s="115" t="s">
        <v>164</v>
      </c>
      <c r="C81" s="401">
        <f>SUM(C47:C80)</f>
        <v>6318593.5300799999</v>
      </c>
      <c r="D81" s="401">
        <f>SUM(D47:D80)</f>
        <v>7049186.5625599967</v>
      </c>
      <c r="E81" s="185">
        <f t="shared" si="3"/>
        <v>1.1156258950669908</v>
      </c>
      <c r="F81" s="402">
        <v>0.19724368859511751</v>
      </c>
      <c r="G81" s="402">
        <v>0.18652266789320762</v>
      </c>
      <c r="H81" s="399">
        <v>-1</v>
      </c>
      <c r="I81" s="410"/>
      <c r="J81" s="60"/>
      <c r="K81" s="60"/>
    </row>
    <row r="82" spans="1:11" ht="20.100000000000001" customHeight="1" x14ac:dyDescent="0.2">
      <c r="C82" s="230"/>
      <c r="D82" s="230"/>
      <c r="E82" s="60"/>
      <c r="F82" s="60"/>
      <c r="G82" s="60"/>
      <c r="H82" s="60"/>
    </row>
    <row r="83" spans="1:11" s="103" customFormat="1" ht="20.100000000000001" customHeight="1" x14ac:dyDescent="0.2">
      <c r="A83" s="574" t="s">
        <v>246</v>
      </c>
      <c r="B83" s="574"/>
      <c r="C83" s="574"/>
      <c r="D83" s="574"/>
      <c r="E83" s="574"/>
      <c r="F83" s="574"/>
      <c r="G83" s="574"/>
      <c r="H83" s="574"/>
    </row>
    <row r="84" spans="1:11" s="103" customFormat="1" ht="20.100000000000001" customHeight="1" thickBot="1" x14ac:dyDescent="0.25">
      <c r="A84" s="116"/>
      <c r="B84" s="116"/>
      <c r="C84" s="116"/>
      <c r="D84" s="116"/>
      <c r="E84" s="116"/>
      <c r="F84" s="116"/>
      <c r="G84" s="116"/>
      <c r="H84" s="116"/>
    </row>
    <row r="85" spans="1:11" ht="20.100000000000001" customHeight="1" x14ac:dyDescent="0.2">
      <c r="A85" s="108" t="s">
        <v>156</v>
      </c>
      <c r="B85" s="588" t="s">
        <v>157</v>
      </c>
      <c r="C85" s="568" t="s">
        <v>249</v>
      </c>
      <c r="D85" s="599"/>
      <c r="E85" s="588" t="s">
        <v>159</v>
      </c>
      <c r="F85" s="568" t="s">
        <v>249</v>
      </c>
      <c r="G85" s="599"/>
      <c r="H85" s="569"/>
    </row>
    <row r="86" spans="1:11" ht="20.100000000000001" customHeight="1" thickBot="1" x14ac:dyDescent="0.25">
      <c r="A86" s="112"/>
      <c r="B86" s="598"/>
      <c r="C86" s="570"/>
      <c r="D86" s="600"/>
      <c r="E86" s="589"/>
      <c r="F86" s="570"/>
      <c r="G86" s="600"/>
      <c r="H86" s="571"/>
    </row>
    <row r="87" spans="1:11" ht="20.100000000000001" customHeight="1" thickBot="1" x14ac:dyDescent="0.25">
      <c r="A87" s="117"/>
      <c r="B87" s="589"/>
      <c r="C87" s="182" t="s">
        <v>97</v>
      </c>
      <c r="D87" s="182" t="s">
        <v>319</v>
      </c>
      <c r="E87" s="183" t="s">
        <v>322</v>
      </c>
      <c r="F87" s="182" t="s">
        <v>97</v>
      </c>
      <c r="G87" s="182" t="s">
        <v>319</v>
      </c>
      <c r="H87" s="183" t="s">
        <v>250</v>
      </c>
    </row>
    <row r="88" spans="1:11" ht="20.100000000000001" customHeight="1" x14ac:dyDescent="0.2">
      <c r="A88" s="108" t="s">
        <v>0</v>
      </c>
      <c r="B88" s="222" t="s">
        <v>162</v>
      </c>
      <c r="C88" s="403">
        <f>+C124</f>
        <v>123452.86957</v>
      </c>
      <c r="D88" s="403">
        <f>+D124</f>
        <v>139430.04506</v>
      </c>
      <c r="E88" s="252">
        <f>+D88/C88</f>
        <v>1.1294192313686209</v>
      </c>
      <c r="F88" s="404">
        <f>+F124</f>
        <v>6.751662774643773E-3</v>
      </c>
      <c r="G88" s="404">
        <f>+G124</f>
        <v>6.8500192365900277E-3</v>
      </c>
      <c r="H88" s="396">
        <v>0</v>
      </c>
      <c r="I88" s="410"/>
      <c r="J88" s="60"/>
      <c r="K88" s="60"/>
    </row>
    <row r="89" spans="1:11" ht="20.100000000000001" customHeight="1" thickBot="1" x14ac:dyDescent="0.25">
      <c r="A89" s="112" t="s">
        <v>1</v>
      </c>
      <c r="B89" s="224" t="s">
        <v>161</v>
      </c>
      <c r="C89" s="405">
        <f>+C165</f>
        <v>3231633.1825699992</v>
      </c>
      <c r="D89" s="405">
        <f>+D165</f>
        <v>3651985.3118199999</v>
      </c>
      <c r="E89" s="252">
        <f>+D89/C89</f>
        <v>1.130074208767627</v>
      </c>
      <c r="F89" s="406">
        <f>+F165</f>
        <v>0.17572378335926495</v>
      </c>
      <c r="G89" s="406">
        <f>+G165</f>
        <v>0.18742185373585157</v>
      </c>
      <c r="H89" s="396">
        <v>1.1000000000000001</v>
      </c>
      <c r="I89" s="410"/>
      <c r="J89" s="60"/>
      <c r="K89" s="60"/>
    </row>
    <row r="90" spans="1:11" s="103" customFormat="1" ht="20.100000000000001" customHeight="1" thickBot="1" x14ac:dyDescent="0.25">
      <c r="A90" s="226"/>
      <c r="B90" s="227" t="s">
        <v>164</v>
      </c>
      <c r="C90" s="407">
        <f>SUM(C88:C89)</f>
        <v>3355086.0521399993</v>
      </c>
      <c r="D90" s="407">
        <f>SUM(D88:D89)</f>
        <v>3791415.3568799999</v>
      </c>
      <c r="E90" s="185">
        <f>+D90/C90</f>
        <v>1.1300501083904222</v>
      </c>
      <c r="F90" s="408">
        <v>9.1480996601934067E-2</v>
      </c>
      <c r="G90" s="408">
        <v>9.5165880773354181E-2</v>
      </c>
      <c r="H90" s="399">
        <v>0.4</v>
      </c>
      <c r="I90" s="410"/>
      <c r="J90" s="60"/>
      <c r="K90" s="60"/>
    </row>
    <row r="91" spans="1:11" ht="20.100000000000001" customHeight="1" x14ac:dyDescent="0.2">
      <c r="A91" s="101"/>
    </row>
    <row r="92" spans="1:11" s="103" customFormat="1" ht="20.100000000000001" customHeight="1" x14ac:dyDescent="0.2">
      <c r="A92" s="574" t="s">
        <v>247</v>
      </c>
      <c r="B92" s="574"/>
      <c r="C92" s="574"/>
      <c r="D92" s="574"/>
      <c r="E92" s="574"/>
      <c r="F92" s="574"/>
      <c r="G92" s="574"/>
      <c r="H92" s="574"/>
    </row>
    <row r="93" spans="1:11" s="103" customFormat="1" ht="20.100000000000001" customHeight="1" thickBot="1" x14ac:dyDescent="0.25">
      <c r="A93" s="116"/>
      <c r="B93" s="116"/>
      <c r="C93" s="116"/>
      <c r="D93" s="116"/>
      <c r="E93" s="116"/>
      <c r="F93" s="116"/>
      <c r="G93" s="116"/>
      <c r="H93" s="116"/>
    </row>
    <row r="94" spans="1:11" ht="20.100000000000001" customHeight="1" x14ac:dyDescent="0.2">
      <c r="A94" s="588" t="s">
        <v>156</v>
      </c>
      <c r="B94" s="588" t="s">
        <v>160</v>
      </c>
      <c r="C94" s="568" t="s">
        <v>249</v>
      </c>
      <c r="D94" s="599"/>
      <c r="E94" s="588" t="s">
        <v>159</v>
      </c>
      <c r="F94" s="568" t="s">
        <v>249</v>
      </c>
      <c r="G94" s="599"/>
      <c r="H94" s="569"/>
    </row>
    <row r="95" spans="1:11" ht="20.100000000000001" customHeight="1" thickBot="1" x14ac:dyDescent="0.25">
      <c r="A95" s="598"/>
      <c r="B95" s="598"/>
      <c r="C95" s="570"/>
      <c r="D95" s="600"/>
      <c r="E95" s="589"/>
      <c r="F95" s="570"/>
      <c r="G95" s="600"/>
      <c r="H95" s="571"/>
    </row>
    <row r="96" spans="1:11" ht="20.100000000000001" customHeight="1" thickBot="1" x14ac:dyDescent="0.25">
      <c r="A96" s="589"/>
      <c r="B96" s="602"/>
      <c r="C96" s="412" t="s">
        <v>97</v>
      </c>
      <c r="D96" s="182" t="s">
        <v>319</v>
      </c>
      <c r="E96" s="183" t="s">
        <v>322</v>
      </c>
      <c r="F96" s="182" t="s">
        <v>97</v>
      </c>
      <c r="G96" s="182" t="s">
        <v>319</v>
      </c>
      <c r="H96" s="183" t="s">
        <v>250</v>
      </c>
    </row>
    <row r="97" spans="1:11" ht="20.100000000000001" customHeight="1" x14ac:dyDescent="0.2">
      <c r="A97" s="25" t="s">
        <v>0</v>
      </c>
      <c r="B97" s="393" t="s">
        <v>41</v>
      </c>
      <c r="C97" s="416">
        <v>294.92676</v>
      </c>
      <c r="D97" s="283">
        <v>127.9538</v>
      </c>
      <c r="E97" s="252">
        <f t="shared" ref="E97:E105" si="4">+IFERROR(IF(D97/C97&gt;0,D97/C97,"X"),"X")</f>
        <v>0.4338494072223219</v>
      </c>
      <c r="F97" s="417">
        <v>4.1250561461723495E-4</v>
      </c>
      <c r="G97" s="417">
        <v>1.6220078355451382E-4</v>
      </c>
      <c r="H97" s="396">
        <v>0</v>
      </c>
      <c r="I97" s="410"/>
      <c r="J97" s="60"/>
      <c r="K97" s="60"/>
    </row>
    <row r="98" spans="1:11" ht="20.100000000000001" customHeight="1" x14ac:dyDescent="0.2">
      <c r="A98" s="186" t="s">
        <v>1</v>
      </c>
      <c r="B98" s="393" t="s">
        <v>77</v>
      </c>
      <c r="C98" s="416">
        <v>8824.0184000000008</v>
      </c>
      <c r="D98" s="283">
        <v>8876.9928600000003</v>
      </c>
      <c r="E98" s="252">
        <f t="shared" si="4"/>
        <v>1.0060034394307247</v>
      </c>
      <c r="F98" s="417">
        <v>1.5933877693799749E-2</v>
      </c>
      <c r="G98" s="417">
        <v>1.5788261855156409E-2</v>
      </c>
      <c r="H98" s="396">
        <v>0</v>
      </c>
      <c r="I98" s="410"/>
      <c r="J98" s="60"/>
      <c r="K98" s="60"/>
    </row>
    <row r="99" spans="1:11" ht="20.100000000000001" customHeight="1" x14ac:dyDescent="0.2">
      <c r="A99" s="186" t="s">
        <v>2</v>
      </c>
      <c r="B99" s="393" t="s">
        <v>92</v>
      </c>
      <c r="C99" s="416">
        <v>9685.27052</v>
      </c>
      <c r="D99" s="283">
        <v>7104.1838399999997</v>
      </c>
      <c r="E99" s="252">
        <f t="shared" si="4"/>
        <v>0.73350391456076747</v>
      </c>
      <c r="F99" s="417">
        <v>6.8701903565733888E-3</v>
      </c>
      <c r="G99" s="417">
        <v>5.0166124244909972E-3</v>
      </c>
      <c r="H99" s="396">
        <v>-0.2</v>
      </c>
      <c r="I99" s="410"/>
      <c r="J99" s="60"/>
      <c r="K99" s="60"/>
    </row>
    <row r="100" spans="1:11" ht="20.100000000000001" customHeight="1" x14ac:dyDescent="0.2">
      <c r="A100" s="186" t="s">
        <v>3</v>
      </c>
      <c r="B100" s="393" t="s">
        <v>42</v>
      </c>
      <c r="C100" s="416">
        <v>2724.73947</v>
      </c>
      <c r="D100" s="283">
        <v>4051.78361</v>
      </c>
      <c r="E100" s="252">
        <f t="shared" si="4"/>
        <v>1.4870352393728123</v>
      </c>
      <c r="F100" s="417">
        <v>3.6538485306117693E-3</v>
      </c>
      <c r="G100" s="417">
        <v>4.0864962202718661E-3</v>
      </c>
      <c r="H100" s="396">
        <v>0</v>
      </c>
      <c r="I100" s="410"/>
      <c r="J100" s="60"/>
      <c r="K100" s="60"/>
    </row>
    <row r="101" spans="1:11" ht="20.100000000000001" customHeight="1" x14ac:dyDescent="0.2">
      <c r="A101" s="186" t="s">
        <v>4</v>
      </c>
      <c r="B101" s="393" t="s">
        <v>323</v>
      </c>
      <c r="C101" s="416">
        <v>1940.4491700000001</v>
      </c>
      <c r="D101" s="283">
        <v>2914.06646</v>
      </c>
      <c r="E101" s="252">
        <f t="shared" si="4"/>
        <v>1.5017484121988105</v>
      </c>
      <c r="F101" s="417">
        <v>1.576437922479126E-2</v>
      </c>
      <c r="G101" s="417">
        <v>1.4040640553480444E-2</v>
      </c>
      <c r="H101" s="396">
        <v>-0.2</v>
      </c>
      <c r="I101" s="410"/>
      <c r="J101" s="60"/>
      <c r="K101" s="60"/>
    </row>
    <row r="102" spans="1:11" ht="20.100000000000001" customHeight="1" x14ac:dyDescent="0.2">
      <c r="A102" s="186" t="s">
        <v>5</v>
      </c>
      <c r="B102" s="393" t="s">
        <v>43</v>
      </c>
      <c r="C102" s="416">
        <v>121.96319</v>
      </c>
      <c r="D102" s="283">
        <v>182.92919000000001</v>
      </c>
      <c r="E102" s="252">
        <f t="shared" si="4"/>
        <v>1.4998721335511149</v>
      </c>
      <c r="F102" s="417">
        <v>3.7134713522493958E-3</v>
      </c>
      <c r="G102" s="417">
        <v>5.5018779728386209E-3</v>
      </c>
      <c r="H102" s="396">
        <v>0.2</v>
      </c>
      <c r="I102" s="410"/>
      <c r="J102" s="60"/>
      <c r="K102" s="60"/>
    </row>
    <row r="103" spans="1:11" ht="20.100000000000001" customHeight="1" x14ac:dyDescent="0.2">
      <c r="A103" s="186" t="s">
        <v>6</v>
      </c>
      <c r="B103" s="393" t="s">
        <v>44</v>
      </c>
      <c r="C103" s="416">
        <v>5273.2256100000004</v>
      </c>
      <c r="D103" s="283">
        <v>4831.8648700000003</v>
      </c>
      <c r="E103" s="252">
        <f t="shared" si="4"/>
        <v>0.91630156328547452</v>
      </c>
      <c r="F103" s="417">
        <v>1.8440750927820021E-2</v>
      </c>
      <c r="G103" s="417">
        <v>1.6528777845535567E-2</v>
      </c>
      <c r="H103" s="396">
        <v>-0.1</v>
      </c>
      <c r="I103" s="410"/>
      <c r="J103" s="60"/>
      <c r="K103" s="60"/>
    </row>
    <row r="104" spans="1:11" ht="20.100000000000001" customHeight="1" x14ac:dyDescent="0.2">
      <c r="A104" s="186" t="s">
        <v>7</v>
      </c>
      <c r="B104" s="393" t="s">
        <v>78</v>
      </c>
      <c r="C104" s="416">
        <v>303.37810999999999</v>
      </c>
      <c r="D104" s="283">
        <v>312.75884000000002</v>
      </c>
      <c r="E104" s="252">
        <f t="shared" si="4"/>
        <v>1.0309209191131161</v>
      </c>
      <c r="F104" s="417">
        <v>1.5522965140713272E-2</v>
      </c>
      <c r="G104" s="417">
        <v>1.6118232786259422E-2</v>
      </c>
      <c r="H104" s="396">
        <v>0</v>
      </c>
      <c r="I104" s="410"/>
      <c r="J104" s="60"/>
      <c r="K104" s="60"/>
    </row>
    <row r="105" spans="1:11" ht="20.100000000000001" customHeight="1" x14ac:dyDescent="0.2">
      <c r="A105" s="186" t="s">
        <v>8</v>
      </c>
      <c r="B105" s="393" t="s">
        <v>71</v>
      </c>
      <c r="C105" s="416">
        <v>7441.7506299999995</v>
      </c>
      <c r="D105" s="283">
        <v>9432.7152600000009</v>
      </c>
      <c r="E105" s="252">
        <f t="shared" si="4"/>
        <v>1.2675398208015474</v>
      </c>
      <c r="F105" s="417">
        <v>1.4304589339991618E-2</v>
      </c>
      <c r="G105" s="417">
        <v>1.3259310925732112E-2</v>
      </c>
      <c r="H105" s="396">
        <v>-0.1</v>
      </c>
      <c r="I105" s="410"/>
      <c r="J105" s="60"/>
      <c r="K105" s="60"/>
    </row>
    <row r="106" spans="1:11" ht="20.100000000000001" customHeight="1" x14ac:dyDescent="0.2">
      <c r="A106" s="186" t="s">
        <v>9</v>
      </c>
      <c r="B106" s="393" t="s">
        <v>45</v>
      </c>
      <c r="C106" s="416">
        <v>251.2621</v>
      </c>
      <c r="D106" s="283">
        <v>0</v>
      </c>
      <c r="E106" s="252">
        <f>+D106/C106</f>
        <v>0</v>
      </c>
      <c r="F106" s="417">
        <v>3.1697674372268647E-4</v>
      </c>
      <c r="G106" s="417">
        <v>0</v>
      </c>
      <c r="H106" s="396">
        <v>0</v>
      </c>
      <c r="I106" s="410"/>
      <c r="J106" s="60"/>
      <c r="K106" s="60"/>
    </row>
    <row r="107" spans="1:11" ht="20.100000000000001" customHeight="1" x14ac:dyDescent="0.2">
      <c r="A107" s="186" t="s">
        <v>10</v>
      </c>
      <c r="B107" s="393" t="s">
        <v>46</v>
      </c>
      <c r="C107" s="416">
        <v>39708.133119999999</v>
      </c>
      <c r="D107" s="283">
        <v>48844.950960000002</v>
      </c>
      <c r="E107" s="252">
        <f t="shared" ref="E107:E123" si="5">+IFERROR(IF(D107/C107&gt;0,D107/C107,"X"),"X")</f>
        <v>1.2300994058921904</v>
      </c>
      <c r="F107" s="417">
        <v>6.3768364442433431E-2</v>
      </c>
      <c r="G107" s="417">
        <v>6.7951402745810074E-2</v>
      </c>
      <c r="H107" s="396">
        <v>0.4</v>
      </c>
      <c r="I107" s="410"/>
      <c r="J107" s="60"/>
      <c r="K107" s="60"/>
    </row>
    <row r="108" spans="1:11" ht="20.100000000000001" customHeight="1" x14ac:dyDescent="0.2">
      <c r="A108" s="186" t="s">
        <v>11</v>
      </c>
      <c r="B108" s="393" t="s">
        <v>47</v>
      </c>
      <c r="C108" s="416">
        <v>1259.45886</v>
      </c>
      <c r="D108" s="283">
        <v>1091.11025</v>
      </c>
      <c r="E108" s="252">
        <f t="shared" si="5"/>
        <v>0.86633258509134625</v>
      </c>
      <c r="F108" s="417">
        <v>0.13856011587053693</v>
      </c>
      <c r="G108" s="417">
        <v>0.10481753171691219</v>
      </c>
      <c r="H108" s="396">
        <v>-3.4</v>
      </c>
      <c r="I108" s="410"/>
      <c r="J108" s="60"/>
      <c r="K108" s="60"/>
    </row>
    <row r="109" spans="1:11" ht="20.100000000000001" customHeight="1" x14ac:dyDescent="0.2">
      <c r="A109" s="186" t="s">
        <v>12</v>
      </c>
      <c r="B109" s="393" t="s">
        <v>36</v>
      </c>
      <c r="C109" s="416">
        <v>941.81412999999998</v>
      </c>
      <c r="D109" s="283">
        <v>1100.12796</v>
      </c>
      <c r="E109" s="252">
        <f t="shared" si="5"/>
        <v>1.1680945581056423</v>
      </c>
      <c r="F109" s="417">
        <v>0.15698869601334672</v>
      </c>
      <c r="G109" s="417">
        <v>0.1495737061931999</v>
      </c>
      <c r="H109" s="396">
        <v>-0.7</v>
      </c>
      <c r="I109" s="410"/>
      <c r="J109" s="60"/>
      <c r="K109" s="60"/>
    </row>
    <row r="110" spans="1:11" ht="19.5" customHeight="1" x14ac:dyDescent="0.2">
      <c r="A110" s="186" t="s">
        <v>13</v>
      </c>
      <c r="B110" s="393" t="s">
        <v>48</v>
      </c>
      <c r="C110" s="416">
        <v>26798.3125</v>
      </c>
      <c r="D110" s="283">
        <v>26238.57692</v>
      </c>
      <c r="E110" s="252">
        <f t="shared" si="5"/>
        <v>0.9791130288520965</v>
      </c>
      <c r="F110" s="417">
        <v>2.3677700900249628E-2</v>
      </c>
      <c r="G110" s="417">
        <v>2.2660554077748859E-2</v>
      </c>
      <c r="H110" s="396">
        <v>-0.1</v>
      </c>
      <c r="I110" s="410"/>
      <c r="J110" s="60"/>
      <c r="K110" s="60"/>
    </row>
    <row r="111" spans="1:11" ht="20.100000000000001" customHeight="1" x14ac:dyDescent="0.2">
      <c r="A111" s="186" t="s">
        <v>14</v>
      </c>
      <c r="B111" s="393" t="s">
        <v>49</v>
      </c>
      <c r="C111" s="416">
        <v>3316.7918300000001</v>
      </c>
      <c r="D111" s="283">
        <v>4791.3689999999997</v>
      </c>
      <c r="E111" s="252">
        <f t="shared" si="5"/>
        <v>1.4445793542611323</v>
      </c>
      <c r="F111" s="417">
        <v>3.3226570966793214E-3</v>
      </c>
      <c r="G111" s="417">
        <v>4.6583482793219576E-3</v>
      </c>
      <c r="H111" s="396">
        <v>0.2</v>
      </c>
      <c r="I111" s="410"/>
      <c r="J111" s="60"/>
      <c r="K111" s="60"/>
    </row>
    <row r="112" spans="1:11" ht="20.100000000000001" customHeight="1" x14ac:dyDescent="0.2">
      <c r="A112" s="186" t="s">
        <v>15</v>
      </c>
      <c r="B112" s="393" t="s">
        <v>50</v>
      </c>
      <c r="C112" s="416">
        <v>0</v>
      </c>
      <c r="D112" s="283">
        <v>100</v>
      </c>
      <c r="E112" s="252" t="str">
        <f t="shared" si="5"/>
        <v>X</v>
      </c>
      <c r="F112" s="417">
        <v>0</v>
      </c>
      <c r="G112" s="417">
        <v>4.152073852348848E-5</v>
      </c>
      <c r="H112" s="396">
        <v>0</v>
      </c>
      <c r="I112" s="410"/>
      <c r="J112" s="60"/>
      <c r="K112" s="60"/>
    </row>
    <row r="113" spans="1:11" ht="20.100000000000001" customHeight="1" x14ac:dyDescent="0.2">
      <c r="A113" s="186" t="s">
        <v>16</v>
      </c>
      <c r="B113" s="393" t="s">
        <v>93</v>
      </c>
      <c r="C113" s="416">
        <v>862.81227999999999</v>
      </c>
      <c r="D113" s="283">
        <v>580.88275999999996</v>
      </c>
      <c r="E113" s="252">
        <f t="shared" si="5"/>
        <v>0.67324350089222185</v>
      </c>
      <c r="F113" s="417">
        <v>1.5652287955490274E-3</v>
      </c>
      <c r="G113" s="417">
        <v>9.9440860284960813E-4</v>
      </c>
      <c r="H113" s="396">
        <v>-0.1</v>
      </c>
      <c r="I113" s="410"/>
      <c r="J113" s="60"/>
      <c r="K113" s="60"/>
    </row>
    <row r="114" spans="1:11" ht="20.100000000000001" customHeight="1" x14ac:dyDescent="0.2">
      <c r="A114" s="186" t="s">
        <v>17</v>
      </c>
      <c r="B114" s="393" t="s">
        <v>94</v>
      </c>
      <c r="C114" s="416">
        <v>0</v>
      </c>
      <c r="D114" s="283">
        <v>0</v>
      </c>
      <c r="E114" s="252" t="str">
        <f t="shared" si="5"/>
        <v>X</v>
      </c>
      <c r="F114" s="417">
        <v>0</v>
      </c>
      <c r="G114" s="417">
        <v>0</v>
      </c>
      <c r="H114" s="396">
        <v>0</v>
      </c>
      <c r="I114" s="410"/>
      <c r="J114" s="60"/>
      <c r="K114" s="60"/>
    </row>
    <row r="115" spans="1:11" ht="20.100000000000001" customHeight="1" x14ac:dyDescent="0.2">
      <c r="A115" s="186" t="s">
        <v>18</v>
      </c>
      <c r="B115" s="393" t="s">
        <v>51</v>
      </c>
      <c r="C115" s="416">
        <v>4027.00063</v>
      </c>
      <c r="D115" s="283">
        <v>4143.1534700000002</v>
      </c>
      <c r="E115" s="252">
        <f t="shared" si="5"/>
        <v>1.0288435117528154</v>
      </c>
      <c r="F115" s="417">
        <v>1.7202792010160426E-2</v>
      </c>
      <c r="G115" s="417">
        <v>1.5106219897208877E-2</v>
      </c>
      <c r="H115" s="396">
        <v>-0.2</v>
      </c>
      <c r="I115" s="410"/>
      <c r="J115" s="60"/>
      <c r="K115" s="60"/>
    </row>
    <row r="116" spans="1:11" ht="20.100000000000001" customHeight="1" x14ac:dyDescent="0.2">
      <c r="A116" s="186" t="s">
        <v>19</v>
      </c>
      <c r="B116" s="393" t="s">
        <v>95</v>
      </c>
      <c r="C116" s="416">
        <v>4654.8607400000001</v>
      </c>
      <c r="D116" s="283">
        <v>3025.3487300000002</v>
      </c>
      <c r="E116" s="252">
        <f t="shared" si="5"/>
        <v>0.64993324161186405</v>
      </c>
      <c r="F116" s="417">
        <v>5.7808597777296911E-2</v>
      </c>
      <c r="G116" s="417">
        <v>3.5386511398930752E-2</v>
      </c>
      <c r="H116" s="396">
        <v>-2.2999999999999998</v>
      </c>
      <c r="I116" s="410"/>
      <c r="J116" s="60"/>
      <c r="K116" s="60"/>
    </row>
    <row r="117" spans="1:11" ht="20.100000000000001" customHeight="1" x14ac:dyDescent="0.2">
      <c r="A117" s="186" t="s">
        <v>20</v>
      </c>
      <c r="B117" s="393" t="s">
        <v>79</v>
      </c>
      <c r="C117" s="416">
        <v>46.465589999999999</v>
      </c>
      <c r="D117" s="283">
        <v>7.2359999999999998</v>
      </c>
      <c r="E117" s="252">
        <f t="shared" si="5"/>
        <v>0.15572814205092414</v>
      </c>
      <c r="F117" s="417">
        <v>7.4921895831165645E-6</v>
      </c>
      <c r="G117" s="417">
        <v>1.1653907156899782E-6</v>
      </c>
      <c r="H117" s="396">
        <v>0</v>
      </c>
      <c r="I117" s="410"/>
      <c r="J117" s="60"/>
      <c r="K117" s="60"/>
    </row>
    <row r="118" spans="1:11" ht="20.100000000000001" customHeight="1" x14ac:dyDescent="0.2">
      <c r="A118" s="186" t="s">
        <v>22</v>
      </c>
      <c r="B118" s="393" t="s">
        <v>72</v>
      </c>
      <c r="C118" s="416">
        <v>0</v>
      </c>
      <c r="D118" s="283">
        <v>0</v>
      </c>
      <c r="E118" s="252" t="str">
        <f t="shared" si="5"/>
        <v>X</v>
      </c>
      <c r="F118" s="417">
        <v>0</v>
      </c>
      <c r="G118" s="417">
        <v>0</v>
      </c>
      <c r="H118" s="396">
        <v>0</v>
      </c>
      <c r="I118" s="410"/>
      <c r="J118" s="60"/>
      <c r="K118" s="60"/>
    </row>
    <row r="119" spans="1:11" ht="20.100000000000001" customHeight="1" x14ac:dyDescent="0.2">
      <c r="A119" s="186" t="s">
        <v>23</v>
      </c>
      <c r="B119" s="393" t="s">
        <v>324</v>
      </c>
      <c r="C119" s="416">
        <v>63.301479999999998</v>
      </c>
      <c r="D119" s="283">
        <v>88.450100000000006</v>
      </c>
      <c r="E119" s="252">
        <f t="shared" si="5"/>
        <v>1.3972832862675566</v>
      </c>
      <c r="F119" s="417">
        <v>2.7659009191062624E-3</v>
      </c>
      <c r="G119" s="417">
        <v>4.5070239146887342E-3</v>
      </c>
      <c r="H119" s="396">
        <v>0.2</v>
      </c>
      <c r="I119" s="410"/>
      <c r="J119" s="60"/>
      <c r="K119" s="60"/>
    </row>
    <row r="120" spans="1:11" ht="20.100000000000001" customHeight="1" x14ac:dyDescent="0.2">
      <c r="A120" s="186" t="s">
        <v>24</v>
      </c>
      <c r="B120" s="393" t="s">
        <v>80</v>
      </c>
      <c r="C120" s="416">
        <v>23.600100000000001</v>
      </c>
      <c r="D120" s="283">
        <v>11.324759999999999</v>
      </c>
      <c r="E120" s="252">
        <f t="shared" si="5"/>
        <v>0.47986067855644676</v>
      </c>
      <c r="F120" s="417">
        <v>1.4337094387009838E-3</v>
      </c>
      <c r="G120" s="417">
        <v>6.640844253521295E-4</v>
      </c>
      <c r="H120" s="396">
        <v>0</v>
      </c>
      <c r="I120" s="410"/>
      <c r="J120" s="60"/>
      <c r="K120" s="60"/>
    </row>
    <row r="121" spans="1:11" ht="20.100000000000001" customHeight="1" x14ac:dyDescent="0.2">
      <c r="A121" s="186" t="s">
        <v>25</v>
      </c>
      <c r="B121" s="393" t="s">
        <v>52</v>
      </c>
      <c r="C121" s="416">
        <v>722.48311999999999</v>
      </c>
      <c r="D121" s="283">
        <v>463.18482999999998</v>
      </c>
      <c r="E121" s="252">
        <f t="shared" si="5"/>
        <v>0.64110124815096026</v>
      </c>
      <c r="F121" s="417">
        <v>4.2419107553190311E-3</v>
      </c>
      <c r="G121" s="417">
        <v>1.0576138573010195E-3</v>
      </c>
      <c r="H121" s="396">
        <v>-0.3</v>
      </c>
      <c r="I121" s="410"/>
      <c r="J121" s="60"/>
      <c r="K121" s="60"/>
    </row>
    <row r="122" spans="1:11" s="103" customFormat="1" ht="20.100000000000001" customHeight="1" x14ac:dyDescent="0.2">
      <c r="A122" s="186" t="s">
        <v>26</v>
      </c>
      <c r="B122" s="393" t="s">
        <v>96</v>
      </c>
      <c r="C122" s="416">
        <v>507.96057000000002</v>
      </c>
      <c r="D122" s="283">
        <v>725.71018000000004</v>
      </c>
      <c r="E122" s="252">
        <f t="shared" si="5"/>
        <v>1.428674237451147</v>
      </c>
      <c r="F122" s="417">
        <v>1.5324729374445875E-3</v>
      </c>
      <c r="G122" s="417">
        <v>1.5275174183248864E-3</v>
      </c>
      <c r="H122" s="396">
        <v>0</v>
      </c>
      <c r="I122" s="410"/>
      <c r="J122" s="60"/>
      <c r="K122" s="60"/>
    </row>
    <row r="123" spans="1:11" s="103" customFormat="1" ht="20.100000000000001" customHeight="1" thickBot="1" x14ac:dyDescent="0.25">
      <c r="A123" s="186" t="s">
        <v>27</v>
      </c>
      <c r="B123" s="393" t="s">
        <v>81</v>
      </c>
      <c r="C123" s="416">
        <v>3658.89066</v>
      </c>
      <c r="D123" s="283">
        <v>10383.37041</v>
      </c>
      <c r="E123" s="252">
        <f t="shared" si="5"/>
        <v>2.8378465974711578</v>
      </c>
      <c r="F123" s="417">
        <v>3.1106158283338414E-3</v>
      </c>
      <c r="G123" s="417">
        <v>1.0169226088704863E-2</v>
      </c>
      <c r="H123" s="396">
        <v>0.7</v>
      </c>
      <c r="I123" s="410"/>
      <c r="J123" s="60"/>
      <c r="K123" s="60"/>
    </row>
    <row r="124" spans="1:11" s="103" customFormat="1" ht="20.100000000000001" customHeight="1" thickBot="1" x14ac:dyDescent="0.25">
      <c r="A124" s="121"/>
      <c r="B124" s="115" t="s">
        <v>164</v>
      </c>
      <c r="C124" s="407">
        <f>SUM(C97:C123)</f>
        <v>123452.86957</v>
      </c>
      <c r="D124" s="407">
        <f>SUM(D97:D123)</f>
        <v>139430.04506</v>
      </c>
      <c r="E124" s="185">
        <f>+D124/C124</f>
        <v>1.1294192313686209</v>
      </c>
      <c r="F124" s="418">
        <v>6.751662774643773E-3</v>
      </c>
      <c r="G124" s="418">
        <v>6.8500192365900277E-3</v>
      </c>
      <c r="H124" s="399">
        <v>0</v>
      </c>
      <c r="I124" s="410"/>
      <c r="J124" s="60"/>
      <c r="K124" s="60"/>
    </row>
    <row r="125" spans="1:11" ht="20.100000000000001" customHeight="1" x14ac:dyDescent="0.2">
      <c r="C125" s="60"/>
      <c r="D125" s="60"/>
      <c r="E125" s="60"/>
      <c r="F125" s="60"/>
      <c r="G125" s="60"/>
      <c r="H125" s="60"/>
    </row>
    <row r="126" spans="1:11" s="103" customFormat="1" ht="20.100000000000001" customHeight="1" x14ac:dyDescent="0.2">
      <c r="A126" s="574" t="s">
        <v>248</v>
      </c>
      <c r="B126" s="574"/>
      <c r="C126" s="574"/>
      <c r="D126" s="574"/>
      <c r="E126" s="574"/>
      <c r="F126" s="574"/>
      <c r="G126" s="574"/>
      <c r="H126" s="574"/>
    </row>
    <row r="127" spans="1:11" s="103" customFormat="1" ht="20.100000000000001" customHeight="1" thickBot="1" x14ac:dyDescent="0.25">
      <c r="A127" s="116"/>
      <c r="B127" s="116"/>
      <c r="C127" s="116"/>
      <c r="D127" s="116"/>
      <c r="E127" s="116"/>
      <c r="F127" s="116"/>
      <c r="G127" s="116"/>
      <c r="H127" s="116"/>
    </row>
    <row r="128" spans="1:11" ht="20.100000000000001" customHeight="1" x14ac:dyDescent="0.2">
      <c r="A128" s="588" t="s">
        <v>156</v>
      </c>
      <c r="B128" s="588" t="s">
        <v>160</v>
      </c>
      <c r="C128" s="568" t="s">
        <v>249</v>
      </c>
      <c r="D128" s="599"/>
      <c r="E128" s="588" t="s">
        <v>159</v>
      </c>
      <c r="F128" s="568" t="s">
        <v>249</v>
      </c>
      <c r="G128" s="599"/>
      <c r="H128" s="569"/>
    </row>
    <row r="129" spans="1:11" ht="20.100000000000001" customHeight="1" thickBot="1" x14ac:dyDescent="0.25">
      <c r="A129" s="598"/>
      <c r="B129" s="598"/>
      <c r="C129" s="570"/>
      <c r="D129" s="600"/>
      <c r="E129" s="589"/>
      <c r="F129" s="570"/>
      <c r="G129" s="600"/>
      <c r="H129" s="571"/>
    </row>
    <row r="130" spans="1:11" ht="20.100000000000001" customHeight="1" thickBot="1" x14ac:dyDescent="0.25">
      <c r="A130" s="589"/>
      <c r="B130" s="589"/>
      <c r="C130" s="182" t="s">
        <v>97</v>
      </c>
      <c r="D130" s="324" t="s">
        <v>319</v>
      </c>
      <c r="E130" s="183" t="s">
        <v>322</v>
      </c>
      <c r="F130" s="182" t="s">
        <v>97</v>
      </c>
      <c r="G130" s="413" t="s">
        <v>319</v>
      </c>
      <c r="H130" s="183" t="s">
        <v>250</v>
      </c>
    </row>
    <row r="131" spans="1:11" ht="20.100000000000001" customHeight="1" x14ac:dyDescent="0.2">
      <c r="A131" s="25" t="s">
        <v>0</v>
      </c>
      <c r="B131" s="393" t="s">
        <v>53</v>
      </c>
      <c r="C131" s="394">
        <v>127401.43829999999</v>
      </c>
      <c r="D131" s="394">
        <v>192384.50821999999</v>
      </c>
      <c r="E131" s="252">
        <f t="shared" ref="E131:E164" si="6">+IFERROR(IF(D131/C131&gt;0,D131/C131,"X"),"X")</f>
        <v>1.5100654340100963</v>
      </c>
      <c r="F131" s="419">
        <v>0.11984545010706964</v>
      </c>
      <c r="G131" s="420">
        <v>0.18186880195121397</v>
      </c>
      <c r="H131" s="396">
        <v>6.2</v>
      </c>
      <c r="I131" s="410"/>
      <c r="J131" s="60"/>
      <c r="K131" s="60"/>
    </row>
    <row r="132" spans="1:11" ht="20.100000000000001" customHeight="1" x14ac:dyDescent="0.2">
      <c r="A132" s="186" t="s">
        <v>1</v>
      </c>
      <c r="B132" s="393" t="s">
        <v>54</v>
      </c>
      <c r="C132" s="394">
        <v>5698.0480100000004</v>
      </c>
      <c r="D132" s="394">
        <v>26338.318139999999</v>
      </c>
      <c r="E132" s="252">
        <f t="shared" si="6"/>
        <v>4.6223405092018517</v>
      </c>
      <c r="F132" s="419">
        <v>2.692879608708347E-2</v>
      </c>
      <c r="G132" s="420">
        <v>0.1114707037846282</v>
      </c>
      <c r="H132" s="396">
        <v>8.4</v>
      </c>
      <c r="I132" s="410"/>
      <c r="J132" s="60"/>
      <c r="K132" s="60"/>
    </row>
    <row r="133" spans="1:11" ht="20.100000000000001" customHeight="1" x14ac:dyDescent="0.2">
      <c r="A133" s="186" t="s">
        <v>2</v>
      </c>
      <c r="B133" s="393" t="s">
        <v>82</v>
      </c>
      <c r="C133" s="394">
        <v>138108.9589</v>
      </c>
      <c r="D133" s="394">
        <v>184542.82086000001</v>
      </c>
      <c r="E133" s="252">
        <f t="shared" si="6"/>
        <v>1.3362118021150329</v>
      </c>
      <c r="F133" s="419">
        <v>0.26516472265863228</v>
      </c>
      <c r="G133" s="420">
        <v>0.21793513197747197</v>
      </c>
      <c r="H133" s="396">
        <v>-4.7</v>
      </c>
      <c r="I133" s="410"/>
      <c r="J133" s="60"/>
      <c r="K133" s="60"/>
    </row>
    <row r="134" spans="1:11" ht="20.100000000000001" customHeight="1" x14ac:dyDescent="0.2">
      <c r="A134" s="186" t="s">
        <v>3</v>
      </c>
      <c r="B134" s="393" t="s">
        <v>325</v>
      </c>
      <c r="C134" s="394">
        <v>907.71475999999996</v>
      </c>
      <c r="D134" s="394">
        <v>1441.4078500000001</v>
      </c>
      <c r="E134" s="252">
        <f t="shared" si="6"/>
        <v>1.5879524202074231</v>
      </c>
      <c r="F134" s="419">
        <v>5.3074304596285808E-2</v>
      </c>
      <c r="G134" s="420">
        <v>7.9149664194826899E-2</v>
      </c>
      <c r="H134" s="396">
        <v>2.6</v>
      </c>
      <c r="I134" s="410"/>
      <c r="J134" s="60"/>
      <c r="K134" s="60"/>
    </row>
    <row r="135" spans="1:11" ht="20.100000000000001" customHeight="1" x14ac:dyDescent="0.2">
      <c r="A135" s="186" t="s">
        <v>4</v>
      </c>
      <c r="B135" s="393" t="s">
        <v>55</v>
      </c>
      <c r="C135" s="394">
        <v>217610.84062999999</v>
      </c>
      <c r="D135" s="394">
        <v>239516.33807999999</v>
      </c>
      <c r="E135" s="252">
        <f t="shared" si="6"/>
        <v>1.1006636314008158</v>
      </c>
      <c r="F135" s="419">
        <v>0.25309355697291097</v>
      </c>
      <c r="G135" s="420">
        <v>0.26960829607605052</v>
      </c>
      <c r="H135" s="396">
        <v>1.7</v>
      </c>
      <c r="I135" s="410"/>
      <c r="J135" s="60"/>
      <c r="K135" s="60"/>
    </row>
    <row r="136" spans="1:11" ht="20.100000000000001" customHeight="1" x14ac:dyDescent="0.2">
      <c r="A136" s="186" t="s">
        <v>5</v>
      </c>
      <c r="B136" s="393" t="s">
        <v>73</v>
      </c>
      <c r="C136" s="394">
        <v>199099.21793000001</v>
      </c>
      <c r="D136" s="394">
        <v>67209.135420000006</v>
      </c>
      <c r="E136" s="252">
        <f t="shared" si="6"/>
        <v>0.33756604430073467</v>
      </c>
      <c r="F136" s="419">
        <v>0.66481763883500167</v>
      </c>
      <c r="G136" s="420">
        <v>0.3981793585324418</v>
      </c>
      <c r="H136" s="396">
        <v>-26.7</v>
      </c>
      <c r="I136" s="410"/>
      <c r="J136" s="60"/>
      <c r="K136" s="60"/>
    </row>
    <row r="137" spans="1:11" ht="20.100000000000001" customHeight="1" x14ac:dyDescent="0.2">
      <c r="A137" s="186" t="s">
        <v>6</v>
      </c>
      <c r="B137" s="393" t="s">
        <v>56</v>
      </c>
      <c r="C137" s="394">
        <v>551.11378000000002</v>
      </c>
      <c r="D137" s="394">
        <v>979.66575999999998</v>
      </c>
      <c r="E137" s="252">
        <f t="shared" si="6"/>
        <v>1.7776107140706952</v>
      </c>
      <c r="F137" s="419">
        <v>0.67983418233794746</v>
      </c>
      <c r="G137" s="420">
        <v>0.54704580501407751</v>
      </c>
      <c r="H137" s="396">
        <v>-13.3</v>
      </c>
      <c r="I137" s="410"/>
      <c r="J137" s="60"/>
      <c r="K137" s="60"/>
    </row>
    <row r="138" spans="1:11" ht="20.100000000000001" customHeight="1" x14ac:dyDescent="0.2">
      <c r="A138" s="186" t="s">
        <v>7</v>
      </c>
      <c r="B138" s="393" t="s">
        <v>74</v>
      </c>
      <c r="C138" s="394">
        <v>3850</v>
      </c>
      <c r="D138" s="394">
        <v>144.68458000000001</v>
      </c>
      <c r="E138" s="252">
        <f t="shared" si="6"/>
        <v>3.7580410389610394E-2</v>
      </c>
      <c r="F138" s="419">
        <v>0.22380344178698144</v>
      </c>
      <c r="G138" s="420">
        <v>6.3736472685136086E-3</v>
      </c>
      <c r="H138" s="396">
        <v>-21.8</v>
      </c>
      <c r="I138" s="410"/>
      <c r="J138" s="60"/>
      <c r="K138" s="60"/>
    </row>
    <row r="139" spans="1:11" ht="20.100000000000001" customHeight="1" x14ac:dyDescent="0.2">
      <c r="A139" s="186" t="s">
        <v>8</v>
      </c>
      <c r="B139" s="393" t="s">
        <v>57</v>
      </c>
      <c r="C139" s="394">
        <v>3525.096</v>
      </c>
      <c r="D139" s="394">
        <v>3761.6779999999999</v>
      </c>
      <c r="E139" s="252">
        <f t="shared" si="6"/>
        <v>1.0671136332173647</v>
      </c>
      <c r="F139" s="419">
        <v>0.59752111260045671</v>
      </c>
      <c r="G139" s="420">
        <v>0.59664787221486204</v>
      </c>
      <c r="H139" s="396">
        <v>-0.1</v>
      </c>
      <c r="I139" s="410"/>
      <c r="J139" s="60"/>
      <c r="K139" s="60"/>
    </row>
    <row r="140" spans="1:11" ht="20.100000000000001" customHeight="1" x14ac:dyDescent="0.2">
      <c r="A140" s="186" t="s">
        <v>9</v>
      </c>
      <c r="B140" s="393" t="s">
        <v>83</v>
      </c>
      <c r="C140" s="394">
        <v>402975.43025999999</v>
      </c>
      <c r="D140" s="394">
        <v>417301.02461999998</v>
      </c>
      <c r="E140" s="252">
        <f t="shared" si="6"/>
        <v>1.0355495478986327</v>
      </c>
      <c r="F140" s="419">
        <v>0.16782954973583883</v>
      </c>
      <c r="G140" s="420">
        <v>5.2164178436006248</v>
      </c>
      <c r="H140" s="396">
        <v>504.8</v>
      </c>
      <c r="I140" s="410"/>
      <c r="J140" s="60"/>
      <c r="K140" s="60"/>
    </row>
    <row r="141" spans="1:11" ht="20.100000000000001" customHeight="1" x14ac:dyDescent="0.2">
      <c r="A141" s="186" t="s">
        <v>10</v>
      </c>
      <c r="B141" s="393" t="s">
        <v>58</v>
      </c>
      <c r="C141" s="394">
        <v>97928.618310000005</v>
      </c>
      <c r="D141" s="394">
        <v>136818.73996000001</v>
      </c>
      <c r="E141" s="252">
        <f t="shared" si="6"/>
        <v>1.3971272373811152</v>
      </c>
      <c r="F141" s="419">
        <v>0.75370492566182323</v>
      </c>
      <c r="G141" s="420">
        <v>0.17928366324638653</v>
      </c>
      <c r="H141" s="396">
        <v>-57.5</v>
      </c>
      <c r="I141" s="410"/>
      <c r="J141" s="60"/>
      <c r="K141" s="60"/>
    </row>
    <row r="142" spans="1:11" ht="20.100000000000001" customHeight="1" x14ac:dyDescent="0.2">
      <c r="A142" s="186" t="s">
        <v>11</v>
      </c>
      <c r="B142" s="393" t="s">
        <v>59</v>
      </c>
      <c r="C142" s="394">
        <v>3681.4533900000001</v>
      </c>
      <c r="D142" s="394">
        <v>5877.1170099999999</v>
      </c>
      <c r="E142" s="252">
        <f t="shared" si="6"/>
        <v>1.5964121740517268</v>
      </c>
      <c r="F142" s="419">
        <v>5.5563750144862825E-2</v>
      </c>
      <c r="G142" s="420">
        <v>1.4990495871517972E-2</v>
      </c>
      <c r="H142" s="396">
        <v>-4.0999999999999996</v>
      </c>
      <c r="I142" s="410"/>
      <c r="J142" s="60"/>
      <c r="K142" s="60"/>
    </row>
    <row r="143" spans="1:11" ht="20.100000000000001" customHeight="1" x14ac:dyDescent="0.2">
      <c r="A143" s="186" t="s">
        <v>12</v>
      </c>
      <c r="B143" s="393" t="s">
        <v>84</v>
      </c>
      <c r="C143" s="394">
        <v>89326.433220000006</v>
      </c>
      <c r="D143" s="394">
        <v>447589.13540000003</v>
      </c>
      <c r="E143" s="252">
        <f t="shared" si="6"/>
        <v>5.0107131703965289</v>
      </c>
      <c r="F143" s="419">
        <v>0.10824821322309329</v>
      </c>
      <c r="G143" s="420">
        <v>10.423856850936287</v>
      </c>
      <c r="H143" s="396">
        <v>1031.5999999999999</v>
      </c>
      <c r="I143" s="410"/>
      <c r="J143" s="60"/>
      <c r="K143" s="60"/>
    </row>
    <row r="144" spans="1:11" ht="20.100000000000001" customHeight="1" x14ac:dyDescent="0.2">
      <c r="A144" s="186" t="s">
        <v>13</v>
      </c>
      <c r="B144" s="393" t="s">
        <v>60</v>
      </c>
      <c r="C144" s="394">
        <v>210386.70892999999</v>
      </c>
      <c r="D144" s="394">
        <v>187417.44845</v>
      </c>
      <c r="E144" s="252">
        <f t="shared" si="6"/>
        <v>0.89082361430140367</v>
      </c>
      <c r="F144" s="419">
        <v>0.48534596814155839</v>
      </c>
      <c r="G144" s="420">
        <v>0.33956333564239194</v>
      </c>
      <c r="H144" s="396">
        <v>-14.5</v>
      </c>
      <c r="I144" s="410"/>
      <c r="J144" s="60"/>
      <c r="K144" s="60"/>
    </row>
    <row r="145" spans="1:11" ht="20.100000000000001" customHeight="1" x14ac:dyDescent="0.2">
      <c r="A145" s="186" t="s">
        <v>14</v>
      </c>
      <c r="B145" s="393" t="s">
        <v>85</v>
      </c>
      <c r="C145" s="394">
        <v>4980.1638599999997</v>
      </c>
      <c r="D145" s="394">
        <v>6253.1595200000002</v>
      </c>
      <c r="E145" s="252">
        <f t="shared" si="6"/>
        <v>1.2556132078754534</v>
      </c>
      <c r="F145" s="419">
        <v>0.12993919001637308</v>
      </c>
      <c r="G145" s="420">
        <v>0.14562918209419401</v>
      </c>
      <c r="H145" s="396">
        <v>1.6</v>
      </c>
      <c r="I145" s="410"/>
      <c r="J145" s="60"/>
      <c r="K145" s="60"/>
    </row>
    <row r="146" spans="1:11" ht="20.100000000000001" customHeight="1" x14ac:dyDescent="0.2">
      <c r="A146" s="186" t="s">
        <v>15</v>
      </c>
      <c r="B146" s="393" t="s">
        <v>61</v>
      </c>
      <c r="C146" s="394">
        <v>178316.21406</v>
      </c>
      <c r="D146" s="394">
        <v>162169.62495</v>
      </c>
      <c r="E146" s="252">
        <f t="shared" si="6"/>
        <v>0.90944968636129198</v>
      </c>
      <c r="F146" s="419">
        <v>0.30657933266089898</v>
      </c>
      <c r="G146" s="420">
        <v>0.29381927479707759</v>
      </c>
      <c r="H146" s="396">
        <v>-1.3</v>
      </c>
      <c r="I146" s="410"/>
      <c r="J146" s="60"/>
      <c r="K146" s="60"/>
    </row>
    <row r="147" spans="1:11" ht="20.100000000000001" customHeight="1" x14ac:dyDescent="0.2">
      <c r="A147" s="186" t="s">
        <v>16</v>
      </c>
      <c r="B147" s="393" t="s">
        <v>62</v>
      </c>
      <c r="C147" s="394">
        <v>6967.74406</v>
      </c>
      <c r="D147" s="394">
        <v>16678.895079999998</v>
      </c>
      <c r="E147" s="252">
        <f t="shared" si="6"/>
        <v>2.3937295825415261</v>
      </c>
      <c r="F147" s="419">
        <v>0.36291284382975614</v>
      </c>
      <c r="G147" s="420">
        <v>0.44888322995398788</v>
      </c>
      <c r="H147" s="396">
        <v>8.6</v>
      </c>
      <c r="I147" s="410"/>
      <c r="J147" s="60"/>
      <c r="K147" s="60"/>
    </row>
    <row r="148" spans="1:11" ht="20.100000000000001" customHeight="1" x14ac:dyDescent="0.2">
      <c r="A148" s="186" t="s">
        <v>17</v>
      </c>
      <c r="B148" s="393" t="s">
        <v>63</v>
      </c>
      <c r="C148" s="394">
        <v>134906.76178</v>
      </c>
      <c r="D148" s="394">
        <v>237482.3996</v>
      </c>
      <c r="E148" s="252">
        <f t="shared" si="6"/>
        <v>1.760344674103703</v>
      </c>
      <c r="F148" s="419">
        <v>0.3997741590719624</v>
      </c>
      <c r="G148" s="420">
        <v>0.52256889289326158</v>
      </c>
      <c r="H148" s="396">
        <v>12.3</v>
      </c>
      <c r="I148" s="410"/>
      <c r="J148" s="60"/>
      <c r="K148" s="60"/>
    </row>
    <row r="149" spans="1:11" ht="20.100000000000001" customHeight="1" x14ac:dyDescent="0.2">
      <c r="A149" s="186" t="s">
        <v>18</v>
      </c>
      <c r="B149" s="393" t="s">
        <v>98</v>
      </c>
      <c r="C149" s="394">
        <v>0</v>
      </c>
      <c r="D149" s="394">
        <v>0</v>
      </c>
      <c r="E149" s="252" t="str">
        <f t="shared" si="6"/>
        <v>X</v>
      </c>
      <c r="F149" s="421" t="s">
        <v>33</v>
      </c>
      <c r="G149" s="420">
        <v>0</v>
      </c>
      <c r="H149" s="396" t="s">
        <v>33</v>
      </c>
      <c r="I149" s="410"/>
      <c r="J149" s="60"/>
      <c r="K149" s="60"/>
    </row>
    <row r="150" spans="1:11" ht="20.100000000000001" customHeight="1" x14ac:dyDescent="0.2">
      <c r="A150" s="186" t="s">
        <v>19</v>
      </c>
      <c r="B150" s="393" t="s">
        <v>326</v>
      </c>
      <c r="C150" s="422" t="s">
        <v>33</v>
      </c>
      <c r="D150" s="394">
        <v>0</v>
      </c>
      <c r="E150" s="252" t="str">
        <f t="shared" si="6"/>
        <v>X</v>
      </c>
      <c r="F150" s="421" t="s">
        <v>33</v>
      </c>
      <c r="G150" s="423" t="s">
        <v>33</v>
      </c>
      <c r="H150" s="396" t="s">
        <v>33</v>
      </c>
      <c r="I150" s="410"/>
      <c r="J150" s="60"/>
      <c r="K150" s="60"/>
    </row>
    <row r="151" spans="1:11" ht="20.100000000000001" customHeight="1" x14ac:dyDescent="0.2">
      <c r="A151" s="186" t="s">
        <v>20</v>
      </c>
      <c r="B151" s="393" t="s">
        <v>64</v>
      </c>
      <c r="C151" s="394">
        <v>639.81777999999997</v>
      </c>
      <c r="D151" s="394">
        <v>479.33204000000001</v>
      </c>
      <c r="E151" s="252">
        <f t="shared" si="6"/>
        <v>0.7491696151363596</v>
      </c>
      <c r="F151" s="421">
        <v>0.26152100978638948</v>
      </c>
      <c r="G151" s="420">
        <v>0.53165937524183315</v>
      </c>
      <c r="H151" s="396">
        <v>27</v>
      </c>
      <c r="I151" s="410"/>
      <c r="J151" s="60"/>
      <c r="K151" s="60"/>
    </row>
    <row r="152" spans="1:11" ht="20.100000000000001" customHeight="1" x14ac:dyDescent="0.2">
      <c r="A152" s="186" t="s">
        <v>22</v>
      </c>
      <c r="B152" s="393" t="s">
        <v>99</v>
      </c>
      <c r="C152" s="394">
        <v>38.225470000000001</v>
      </c>
      <c r="D152" s="394">
        <v>492.02238999999997</v>
      </c>
      <c r="E152" s="252">
        <f t="shared" si="6"/>
        <v>12.871585097580224</v>
      </c>
      <c r="F152" s="421">
        <v>1.8792499162914457E-2</v>
      </c>
      <c r="G152" s="420">
        <v>8.4047177989207009E-2</v>
      </c>
      <c r="H152" s="396">
        <v>6.5</v>
      </c>
      <c r="I152" s="410"/>
      <c r="J152" s="60"/>
      <c r="K152" s="60"/>
    </row>
    <row r="153" spans="1:11" ht="20.100000000000001" customHeight="1" x14ac:dyDescent="0.2">
      <c r="A153" s="186" t="s">
        <v>23</v>
      </c>
      <c r="B153" s="393" t="s">
        <v>86</v>
      </c>
      <c r="C153" s="394">
        <v>20922.949629999999</v>
      </c>
      <c r="D153" s="394">
        <v>25138.937569999998</v>
      </c>
      <c r="E153" s="252">
        <f t="shared" si="6"/>
        <v>1.201500649504742</v>
      </c>
      <c r="F153" s="421">
        <v>0.43648188118732234</v>
      </c>
      <c r="G153" s="420">
        <v>0.46080724685998731</v>
      </c>
      <c r="H153" s="396">
        <v>2.5</v>
      </c>
      <c r="I153" s="410"/>
      <c r="J153" s="60"/>
      <c r="K153" s="60"/>
    </row>
    <row r="154" spans="1:11" ht="20.100000000000001" customHeight="1" x14ac:dyDescent="0.2">
      <c r="A154" s="186" t="s">
        <v>24</v>
      </c>
      <c r="B154" s="393" t="s">
        <v>105</v>
      </c>
      <c r="C154" s="422" t="s">
        <v>33</v>
      </c>
      <c r="D154" s="394">
        <v>842.71965</v>
      </c>
      <c r="E154" s="252" t="str">
        <f t="shared" si="6"/>
        <v>X</v>
      </c>
      <c r="F154" s="421" t="s">
        <v>33</v>
      </c>
      <c r="G154" s="420">
        <v>0.23634976870235272</v>
      </c>
      <c r="H154" s="396" t="s">
        <v>33</v>
      </c>
      <c r="I154" s="410"/>
      <c r="J154" s="60"/>
      <c r="K154" s="60"/>
    </row>
    <row r="155" spans="1:11" ht="20.100000000000001" customHeight="1" x14ac:dyDescent="0.2">
      <c r="A155" s="186" t="s">
        <v>25</v>
      </c>
      <c r="B155" s="393" t="s">
        <v>65</v>
      </c>
      <c r="C155" s="394">
        <v>27337.496719999999</v>
      </c>
      <c r="D155" s="394">
        <v>25525.229869999999</v>
      </c>
      <c r="E155" s="252">
        <f t="shared" si="6"/>
        <v>0.93370765185408677</v>
      </c>
      <c r="F155" s="421">
        <v>0.13228008166236904</v>
      </c>
      <c r="G155" s="420">
        <v>0.15762471265892725</v>
      </c>
      <c r="H155" s="396">
        <v>2.6</v>
      </c>
      <c r="I155" s="410"/>
      <c r="J155" s="60"/>
      <c r="K155" s="60"/>
    </row>
    <row r="156" spans="1:11" ht="20.100000000000001" customHeight="1" x14ac:dyDescent="0.2">
      <c r="A156" s="186" t="s">
        <v>26</v>
      </c>
      <c r="B156" s="393" t="s">
        <v>66</v>
      </c>
      <c r="C156" s="394">
        <v>282799.99570999999</v>
      </c>
      <c r="D156" s="394">
        <v>242749.10250000001</v>
      </c>
      <c r="E156" s="252">
        <f t="shared" si="6"/>
        <v>0.85837732030565317</v>
      </c>
      <c r="F156" s="421">
        <v>4.4235569785316689E-2</v>
      </c>
      <c r="G156" s="420">
        <v>3.4966615810741931E-2</v>
      </c>
      <c r="H156" s="396">
        <v>-0.9</v>
      </c>
      <c r="I156" s="410"/>
      <c r="J156" s="60"/>
      <c r="K156" s="60"/>
    </row>
    <row r="157" spans="1:11" ht="20.100000000000001" customHeight="1" x14ac:dyDescent="0.2">
      <c r="A157" s="186" t="s">
        <v>27</v>
      </c>
      <c r="B157" s="393" t="s">
        <v>100</v>
      </c>
      <c r="C157" s="394">
        <v>793.74045000000001</v>
      </c>
      <c r="D157" s="394">
        <v>28895.422480000001</v>
      </c>
      <c r="E157" s="252">
        <f t="shared" si="6"/>
        <v>36.404119860591706</v>
      </c>
      <c r="F157" s="421">
        <v>0.76036045130481489</v>
      </c>
      <c r="G157" s="420">
        <v>0.85194344580355452</v>
      </c>
      <c r="H157" s="396">
        <v>9.1999999999999993</v>
      </c>
      <c r="I157" s="410"/>
      <c r="J157" s="60"/>
      <c r="K157" s="60"/>
    </row>
    <row r="158" spans="1:11" ht="20.100000000000001" customHeight="1" x14ac:dyDescent="0.2">
      <c r="A158" s="186" t="s">
        <v>28</v>
      </c>
      <c r="B158" s="424" t="s">
        <v>327</v>
      </c>
      <c r="C158" s="394">
        <v>-3.52088</v>
      </c>
      <c r="D158" s="394">
        <v>6.8534100000000002</v>
      </c>
      <c r="E158" s="252" t="str">
        <f t="shared" si="6"/>
        <v>X</v>
      </c>
      <c r="F158" s="421">
        <v>-1.3753691320075284E-4</v>
      </c>
      <c r="G158" s="420">
        <v>2.442112181974905E-4</v>
      </c>
      <c r="H158" s="396">
        <v>0</v>
      </c>
      <c r="I158" s="410"/>
      <c r="J158" s="60"/>
      <c r="K158" s="60"/>
    </row>
    <row r="159" spans="1:11" ht="20.100000000000001" customHeight="1" x14ac:dyDescent="0.2">
      <c r="A159" s="186" t="s">
        <v>29</v>
      </c>
      <c r="B159" s="393" t="s">
        <v>67</v>
      </c>
      <c r="C159" s="394">
        <v>-75.974890000000002</v>
      </c>
      <c r="D159" s="394">
        <v>168.70751999999999</v>
      </c>
      <c r="E159" s="252" t="str">
        <f t="shared" si="6"/>
        <v>X</v>
      </c>
      <c r="F159" s="421">
        <v>-2.9575058282977325E-3</v>
      </c>
      <c r="G159" s="420">
        <v>6.7024520334299275E-3</v>
      </c>
      <c r="H159" s="396">
        <v>1</v>
      </c>
      <c r="I159" s="410"/>
      <c r="J159" s="60"/>
      <c r="K159" s="60"/>
    </row>
    <row r="160" spans="1:11" ht="20.100000000000001" customHeight="1" x14ac:dyDescent="0.2">
      <c r="A160" s="186" t="s">
        <v>30</v>
      </c>
      <c r="B160" s="393" t="s">
        <v>75</v>
      </c>
      <c r="C160" s="394">
        <v>177122.79188</v>
      </c>
      <c r="D160" s="394">
        <v>197073.19357</v>
      </c>
      <c r="E160" s="252">
        <f t="shared" si="6"/>
        <v>1.1126359938110975</v>
      </c>
      <c r="F160" s="421">
        <v>0.44530708071379066</v>
      </c>
      <c r="G160" s="420">
        <v>0.48244135818472256</v>
      </c>
      <c r="H160" s="396">
        <v>3.7</v>
      </c>
      <c r="I160" s="410"/>
      <c r="J160" s="60"/>
      <c r="K160" s="60"/>
    </row>
    <row r="161" spans="1:11" ht="20.100000000000001" customHeight="1" x14ac:dyDescent="0.2">
      <c r="A161" s="186" t="s">
        <v>31</v>
      </c>
      <c r="B161" s="393" t="s">
        <v>76</v>
      </c>
      <c r="C161" s="394">
        <v>157192.41574</v>
      </c>
      <c r="D161" s="394">
        <v>108539.75322</v>
      </c>
      <c r="E161" s="252">
        <f t="shared" si="6"/>
        <v>0.69048975873955232</v>
      </c>
      <c r="F161" s="421">
        <v>0.64322663171497818</v>
      </c>
      <c r="G161" s="420">
        <v>0.57318557957748062</v>
      </c>
      <c r="H161" s="396">
        <v>-7</v>
      </c>
      <c r="I161" s="410"/>
      <c r="J161" s="60"/>
      <c r="K161" s="60"/>
    </row>
    <row r="162" spans="1:11" ht="20.100000000000001" customHeight="1" x14ac:dyDescent="0.2">
      <c r="A162" s="186" t="s">
        <v>101</v>
      </c>
      <c r="B162" s="393" t="s">
        <v>68</v>
      </c>
      <c r="C162" s="394">
        <v>327888.90784</v>
      </c>
      <c r="D162" s="394">
        <v>296240.87539</v>
      </c>
      <c r="E162" s="252">
        <f t="shared" si="6"/>
        <v>0.90347940508727642</v>
      </c>
      <c r="F162" s="419">
        <v>0.46382083823450848</v>
      </c>
      <c r="G162" s="420">
        <v>0.42832049341182954</v>
      </c>
      <c r="H162" s="396">
        <v>-3.6</v>
      </c>
      <c r="I162" s="410"/>
      <c r="J162" s="60"/>
      <c r="K162" s="60"/>
    </row>
    <row r="163" spans="1:11" ht="20.100000000000001" customHeight="1" x14ac:dyDescent="0.2">
      <c r="A163" s="186" t="s">
        <v>102</v>
      </c>
      <c r="B163" s="393" t="s">
        <v>69</v>
      </c>
      <c r="C163" s="394">
        <v>410754.38094</v>
      </c>
      <c r="D163" s="394">
        <v>391927.06070999999</v>
      </c>
      <c r="E163" s="252">
        <f t="shared" si="6"/>
        <v>0.9541640427865572</v>
      </c>
      <c r="F163" s="419">
        <v>0.16503779376569291</v>
      </c>
      <c r="G163" s="420">
        <v>0.14498442471662651</v>
      </c>
      <c r="H163" s="396">
        <v>-2</v>
      </c>
      <c r="I163" s="410"/>
      <c r="J163" s="60"/>
      <c r="K163" s="60"/>
    </row>
    <row r="164" spans="1:11" ht="20.100000000000001" customHeight="1" thickBot="1" x14ac:dyDescent="0.25">
      <c r="A164" s="186" t="s">
        <v>104</v>
      </c>
      <c r="B164" s="393" t="s">
        <v>70</v>
      </c>
      <c r="C164" s="394">
        <v>0</v>
      </c>
      <c r="D164" s="394">
        <v>0</v>
      </c>
      <c r="E164" s="252" t="str">
        <f t="shared" si="6"/>
        <v>X</v>
      </c>
      <c r="F164" s="419">
        <v>0</v>
      </c>
      <c r="G164" s="420">
        <v>0</v>
      </c>
      <c r="H164" s="396">
        <v>0</v>
      </c>
      <c r="I164" s="410"/>
      <c r="J164" s="60"/>
      <c r="K164" s="60"/>
    </row>
    <row r="165" spans="1:11" ht="20.100000000000001" customHeight="1" thickBot="1" x14ac:dyDescent="0.25">
      <c r="A165" s="66"/>
      <c r="B165" s="65" t="s">
        <v>164</v>
      </c>
      <c r="C165" s="401">
        <f>SUM(C131:C164)</f>
        <v>3231633.1825699992</v>
      </c>
      <c r="D165" s="401">
        <f>SUM(D131:D164)</f>
        <v>3651985.3118199999</v>
      </c>
      <c r="E165" s="185">
        <f>+IF(C165=0,"X",D165/C165)</f>
        <v>1.130074208767627</v>
      </c>
      <c r="F165" s="418">
        <v>0.17572378335926495</v>
      </c>
      <c r="G165" s="425">
        <v>0.18742185373585157</v>
      </c>
      <c r="H165" s="399">
        <v>1.1000000000000001</v>
      </c>
      <c r="I165" s="410"/>
      <c r="J165" s="60"/>
      <c r="K165" s="60"/>
    </row>
    <row r="166" spans="1:11" ht="20.100000000000001" customHeight="1" x14ac:dyDescent="0.2">
      <c r="A166" s="278"/>
      <c r="B166" s="258"/>
      <c r="C166" s="230"/>
      <c r="D166" s="230"/>
      <c r="E166" s="60"/>
      <c r="F166" s="60"/>
      <c r="G166" s="60"/>
      <c r="H166" s="60"/>
    </row>
    <row r="167" spans="1:11" s="103" customFormat="1" ht="20.100000000000001" customHeight="1" x14ac:dyDescent="0.2">
      <c r="A167" s="574" t="s">
        <v>251</v>
      </c>
      <c r="B167" s="574"/>
      <c r="C167" s="574"/>
      <c r="D167" s="574"/>
      <c r="E167" s="574"/>
      <c r="F167" s="574"/>
      <c r="G167" s="574"/>
      <c r="H167" s="574"/>
    </row>
    <row r="168" spans="1:11" s="103" customFormat="1" ht="20.100000000000001" customHeight="1" thickBot="1" x14ac:dyDescent="0.25">
      <c r="A168" s="116"/>
      <c r="B168" s="116"/>
      <c r="C168" s="116"/>
      <c r="D168" s="116"/>
      <c r="E168" s="116"/>
      <c r="F168" s="116"/>
      <c r="G168" s="116"/>
      <c r="H168" s="116"/>
    </row>
    <row r="169" spans="1:11" ht="31.5" customHeight="1" thickBot="1" x14ac:dyDescent="0.25">
      <c r="A169" s="588" t="s">
        <v>156</v>
      </c>
      <c r="B169" s="588" t="s">
        <v>157</v>
      </c>
      <c r="C169" s="575" t="s">
        <v>252</v>
      </c>
      <c r="D169" s="576"/>
      <c r="E169" s="234" t="s">
        <v>159</v>
      </c>
      <c r="F169" s="575" t="s">
        <v>253</v>
      </c>
      <c r="G169" s="601"/>
      <c r="H169" s="576"/>
    </row>
    <row r="170" spans="1:11" ht="20.100000000000001" customHeight="1" thickBot="1" x14ac:dyDescent="0.25">
      <c r="A170" s="589"/>
      <c r="B170" s="589"/>
      <c r="C170" s="182" t="s">
        <v>97</v>
      </c>
      <c r="D170" s="182" t="s">
        <v>319</v>
      </c>
      <c r="E170" s="183" t="s">
        <v>322</v>
      </c>
      <c r="F170" s="182" t="s">
        <v>97</v>
      </c>
      <c r="G170" s="182" t="s">
        <v>319</v>
      </c>
      <c r="H170" s="183" t="s">
        <v>250</v>
      </c>
    </row>
    <row r="171" spans="1:11" ht="20.100000000000001" customHeight="1" x14ac:dyDescent="0.2">
      <c r="A171" s="108" t="s">
        <v>0</v>
      </c>
      <c r="B171" s="222" t="s">
        <v>162</v>
      </c>
      <c r="C171" s="403">
        <v>23499.838820000001</v>
      </c>
      <c r="D171" s="403">
        <v>22458.369350000001</v>
      </c>
      <c r="E171" s="252">
        <f>+IF(C171=0,"X",D171/C171)</f>
        <v>0.95568184624680763</v>
      </c>
      <c r="F171" s="426">
        <v>9.8547416615960438E-4</v>
      </c>
      <c r="G171" s="426">
        <v>9.1439099297203072E-4</v>
      </c>
      <c r="H171" s="396">
        <v>0</v>
      </c>
      <c r="I171" s="410"/>
      <c r="J171" s="60"/>
      <c r="K171" s="60"/>
    </row>
    <row r="172" spans="1:11" ht="20.100000000000001" customHeight="1" thickBot="1" x14ac:dyDescent="0.25">
      <c r="A172" s="112" t="s">
        <v>1</v>
      </c>
      <c r="B172" s="224" t="s">
        <v>161</v>
      </c>
      <c r="C172" s="405">
        <v>1767611.79847</v>
      </c>
      <c r="D172" s="405">
        <v>1991634.4412100001</v>
      </c>
      <c r="E172" s="252">
        <f>+IF(C172=0,"X",D172/C172)</f>
        <v>1.1267374674314283</v>
      </c>
      <c r="F172" s="427">
        <v>5.5178461705869222E-2</v>
      </c>
      <c r="G172" s="427">
        <v>5.26989839388756E-2</v>
      </c>
      <c r="H172" s="396">
        <v>-0.2</v>
      </c>
      <c r="I172" s="410"/>
      <c r="J172" s="60"/>
      <c r="K172" s="60"/>
    </row>
    <row r="173" spans="1:11" s="103" customFormat="1" ht="20.100000000000001" customHeight="1" thickBot="1" x14ac:dyDescent="0.25">
      <c r="A173" s="226"/>
      <c r="B173" s="227" t="s">
        <v>164</v>
      </c>
      <c r="C173" s="428">
        <f>SUM(C171:C172)</f>
        <v>1791111.63729</v>
      </c>
      <c r="D173" s="428">
        <f>SUM(D171:D172)</f>
        <v>2014092.8105600001</v>
      </c>
      <c r="E173" s="185">
        <f>+IF(C173=0,"X",D173/C173)</f>
        <v>1.1244931743101043</v>
      </c>
      <c r="F173" s="414">
        <v>3.2052432441085098E-2</v>
      </c>
      <c r="G173" s="414">
        <v>3.230111255201118E-2</v>
      </c>
      <c r="H173" s="399">
        <v>0</v>
      </c>
      <c r="I173" s="410"/>
      <c r="J173" s="60"/>
      <c r="K173" s="60"/>
    </row>
    <row r="174" spans="1:11" ht="20.100000000000001" customHeight="1" x14ac:dyDescent="0.2">
      <c r="C174" s="60"/>
      <c r="D174" s="60"/>
      <c r="E174" s="102"/>
      <c r="F174" s="102"/>
    </row>
    <row r="175" spans="1:11" s="103" customFormat="1" ht="20.100000000000001" customHeight="1" x14ac:dyDescent="0.2">
      <c r="A175" s="574" t="s">
        <v>254</v>
      </c>
      <c r="B175" s="574"/>
      <c r="C175" s="574"/>
      <c r="D175" s="574"/>
      <c r="E175" s="574"/>
      <c r="F175" s="574"/>
      <c r="G175" s="574"/>
      <c r="H175" s="574"/>
    </row>
    <row r="176" spans="1:11" s="103" customFormat="1" ht="20.100000000000001" customHeight="1" thickBot="1" x14ac:dyDescent="0.25">
      <c r="A176" s="116"/>
      <c r="B176" s="116"/>
      <c r="C176" s="116"/>
      <c r="D176" s="116"/>
      <c r="E176" s="116"/>
      <c r="F176" s="116"/>
      <c r="G176" s="116"/>
      <c r="H176" s="116"/>
    </row>
    <row r="177" spans="1:11" ht="20.100000000000001" customHeight="1" x14ac:dyDescent="0.2">
      <c r="A177" s="588" t="s">
        <v>156</v>
      </c>
      <c r="B177" s="588" t="s">
        <v>157</v>
      </c>
      <c r="C177" s="568" t="s">
        <v>255</v>
      </c>
      <c r="D177" s="569"/>
      <c r="E177" s="588" t="s">
        <v>159</v>
      </c>
      <c r="F177" s="568" t="s">
        <v>336</v>
      </c>
      <c r="G177" s="599"/>
      <c r="H177" s="569"/>
    </row>
    <row r="178" spans="1:11" ht="37.5" customHeight="1" thickBot="1" x14ac:dyDescent="0.25">
      <c r="A178" s="598"/>
      <c r="B178" s="598"/>
      <c r="C178" s="570"/>
      <c r="D178" s="571"/>
      <c r="E178" s="589"/>
      <c r="F178" s="570"/>
      <c r="G178" s="600"/>
      <c r="H178" s="571"/>
    </row>
    <row r="179" spans="1:11" ht="20.100000000000001" customHeight="1" thickBot="1" x14ac:dyDescent="0.25">
      <c r="A179" s="589"/>
      <c r="B179" s="589"/>
      <c r="C179" s="182" t="s">
        <v>97</v>
      </c>
      <c r="D179" s="182" t="s">
        <v>319</v>
      </c>
      <c r="E179" s="183" t="s">
        <v>322</v>
      </c>
      <c r="F179" s="182" t="s">
        <v>97</v>
      </c>
      <c r="G179" s="182" t="s">
        <v>319</v>
      </c>
      <c r="H179" s="183" t="s">
        <v>250</v>
      </c>
    </row>
    <row r="180" spans="1:11" ht="20.100000000000001" customHeight="1" x14ac:dyDescent="0.2">
      <c r="A180" s="108" t="s">
        <v>0</v>
      </c>
      <c r="B180" s="224" t="s">
        <v>162</v>
      </c>
      <c r="C180" s="403">
        <v>9206.6630000000005</v>
      </c>
      <c r="D180" s="403">
        <v>8865.6579999999994</v>
      </c>
      <c r="E180" s="252">
        <f>+IF(C180=0,"X",D180/C180)</f>
        <v>0.96296106417710725</v>
      </c>
      <c r="F180" s="426">
        <v>5.0351428907486164E-4</v>
      </c>
      <c r="G180" s="426">
        <v>4.3555840363455927E-4</v>
      </c>
      <c r="H180" s="396">
        <v>-0.1</v>
      </c>
      <c r="I180" s="410"/>
      <c r="J180" s="60"/>
      <c r="K180" s="60"/>
    </row>
    <row r="181" spans="1:11" ht="20.100000000000001" customHeight="1" thickBot="1" x14ac:dyDescent="0.25">
      <c r="A181" s="112" t="s">
        <v>1</v>
      </c>
      <c r="B181" s="224" t="s">
        <v>161</v>
      </c>
      <c r="C181" s="405">
        <v>906397.68870000006</v>
      </c>
      <c r="D181" s="405">
        <v>902682.57788999996</v>
      </c>
      <c r="E181" s="252">
        <f>+IF(C181=0,"X",D181/C181)</f>
        <v>0.99590123534479824</v>
      </c>
      <c r="F181" s="427">
        <v>4.9286420236529196E-2</v>
      </c>
      <c r="G181" s="427">
        <v>4.6326156224020358E-2</v>
      </c>
      <c r="H181" s="396">
        <v>-0.3</v>
      </c>
      <c r="I181" s="410"/>
      <c r="J181" s="60"/>
      <c r="K181" s="60"/>
    </row>
    <row r="182" spans="1:11" s="103" customFormat="1" ht="19.5" customHeight="1" thickBot="1" x14ac:dyDescent="0.25">
      <c r="A182" s="226"/>
      <c r="B182" s="227" t="s">
        <v>164</v>
      </c>
      <c r="C182" s="428">
        <f>SUM(C180:C181)</f>
        <v>915604.3517</v>
      </c>
      <c r="D182" s="428">
        <f>SUM(D180:D181)</f>
        <v>911548.23589000001</v>
      </c>
      <c r="E182" s="185">
        <f>+IF(C182=0,"X",D182/C182)</f>
        <v>0.99557001252509447</v>
      </c>
      <c r="F182" s="414">
        <v>2.4965201274989128E-2</v>
      </c>
      <c r="G182" s="414">
        <v>2.2880186571606665E-2</v>
      </c>
      <c r="H182" s="399">
        <v>-0.2</v>
      </c>
      <c r="I182" s="410"/>
      <c r="J182" s="60"/>
      <c r="K182" s="60"/>
    </row>
    <row r="183" spans="1:11" x14ac:dyDescent="0.2">
      <c r="C183" s="60"/>
      <c r="D183" s="60"/>
      <c r="E183" s="102"/>
      <c r="F183" s="102"/>
    </row>
    <row r="184" spans="1:11" x14ac:dyDescent="0.2">
      <c r="C184" s="60"/>
      <c r="D184" s="60"/>
    </row>
    <row r="187" spans="1:11" x14ac:dyDescent="0.2">
      <c r="C187" s="102"/>
      <c r="D187" s="102"/>
    </row>
    <row r="188" spans="1:11" x14ac:dyDescent="0.2">
      <c r="C188" s="102"/>
      <c r="D188" s="102"/>
      <c r="E188" s="102"/>
      <c r="F188" s="415"/>
      <c r="G188" s="102"/>
      <c r="H188" s="102"/>
    </row>
    <row r="192" spans="1:11" x14ac:dyDescent="0.2">
      <c r="C192" s="102"/>
      <c r="D192" s="102"/>
      <c r="F192" s="339"/>
      <c r="G192" s="339"/>
    </row>
    <row r="193" spans="3:4" x14ac:dyDescent="0.2">
      <c r="C193" s="102"/>
      <c r="D193" s="102"/>
    </row>
  </sheetData>
  <mergeCells count="37">
    <mergeCell ref="A43:H43"/>
    <mergeCell ref="A1:H1"/>
    <mergeCell ref="C4:D4"/>
    <mergeCell ref="F4:H4"/>
    <mergeCell ref="A10:H10"/>
    <mergeCell ref="F12:H12"/>
    <mergeCell ref="C12:D12"/>
    <mergeCell ref="C45:D45"/>
    <mergeCell ref="F45:H45"/>
    <mergeCell ref="A83:H83"/>
    <mergeCell ref="B85:B87"/>
    <mergeCell ref="C85:D86"/>
    <mergeCell ref="E85:E86"/>
    <mergeCell ref="F85:H86"/>
    <mergeCell ref="A92:H92"/>
    <mergeCell ref="A94:A96"/>
    <mergeCell ref="B94:B96"/>
    <mergeCell ref="C94:D95"/>
    <mergeCell ref="E94:E95"/>
    <mergeCell ref="F94:H95"/>
    <mergeCell ref="A175:H175"/>
    <mergeCell ref="A126:H126"/>
    <mergeCell ref="A128:A130"/>
    <mergeCell ref="B128:B130"/>
    <mergeCell ref="C128:D129"/>
    <mergeCell ref="E128:E129"/>
    <mergeCell ref="F128:H129"/>
    <mergeCell ref="A167:H167"/>
    <mergeCell ref="A169:A170"/>
    <mergeCell ref="B169:B170"/>
    <mergeCell ref="C169:D169"/>
    <mergeCell ref="F169:H169"/>
    <mergeCell ref="A177:A179"/>
    <mergeCell ref="B177:B179"/>
    <mergeCell ref="C177:D178"/>
    <mergeCell ref="E177:E178"/>
    <mergeCell ref="F177:H178"/>
  </mergeCells>
  <conditionalFormatting sqref="J180:K182 J171:K173 J97:K124 J88:K90 J6:K8 J14:K41 J47:K81 J131:K165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&amp;A</oddHeader>
  </headerFooter>
  <rowBreaks count="4" manualBreakCount="4">
    <brk id="42" max="7" man="1"/>
    <brk id="82" max="7" man="1"/>
    <brk id="125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16</vt:i4>
      </vt:variant>
    </vt:vector>
  </HeadingPairs>
  <TitlesOfParts>
    <vt:vector size="34" baseType="lpstr">
      <vt:lpstr>Arkusz1</vt:lpstr>
      <vt:lpstr>Premium</vt:lpstr>
      <vt:lpstr>Claims and benefits</vt:lpstr>
      <vt:lpstr>Technical result</vt:lpstr>
      <vt:lpstr>Costs</vt:lpstr>
      <vt:lpstr>Provisions</vt:lpstr>
      <vt:lpstr>Investments</vt:lpstr>
      <vt:lpstr>Financial result</vt:lpstr>
      <vt:lpstr>Reinsurance</vt:lpstr>
      <vt:lpstr>Retention</vt:lpstr>
      <vt:lpstr>Claims</vt:lpstr>
      <vt:lpstr> Provisions level</vt:lpstr>
      <vt:lpstr>RoE</vt:lpstr>
      <vt:lpstr>RoA</vt:lpstr>
      <vt:lpstr>Combined ratio</vt:lpstr>
      <vt:lpstr>Market structure</vt:lpstr>
      <vt:lpstr>2008-2017 market</vt:lpstr>
      <vt:lpstr>2008-2017 structure</vt:lpstr>
      <vt:lpstr>GWP_LIFE_15</vt:lpstr>
      <vt:lpstr>GWP_LIFE_16</vt:lpstr>
      <vt:lpstr>GWP_NON_15</vt:lpstr>
      <vt:lpstr>GWP_NON_16</vt:lpstr>
      <vt:lpstr>'2008-2017 structure'!Obszar_wydruku</vt:lpstr>
      <vt:lpstr>'Claims and benefits'!Obszar_wydruku</vt:lpstr>
      <vt:lpstr>Costs!Obszar_wydruku</vt:lpstr>
      <vt:lpstr>'Financial result'!Obszar_wydruku</vt:lpstr>
      <vt:lpstr>Investments!Obszar_wydruku</vt:lpstr>
      <vt:lpstr>'Market structure'!Obszar_wydruku</vt:lpstr>
      <vt:lpstr>Premium!Obszar_wydruku</vt:lpstr>
      <vt:lpstr>Provisions!Obszar_wydruku</vt:lpstr>
      <vt:lpstr>Reinsurance!Obszar_wydruku</vt:lpstr>
      <vt:lpstr>'Technical result'!Obszar_wydruku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2017-05-19T11:19:30Z</cp:lastPrinted>
  <dcterms:created xsi:type="dcterms:W3CDTF">1999-09-16T12:44:02Z</dcterms:created>
  <dcterms:modified xsi:type="dcterms:W3CDTF">2018-08-14T12:49:20Z</dcterms:modified>
</cp:coreProperties>
</file>